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5480" windowHeight="7155"/>
  </bookViews>
  <sheets>
    <sheet name="Дод 1" sheetId="2" r:id="rId1"/>
    <sheet name="дод 2 " sheetId="12" r:id="rId2"/>
    <sheet name="дод 3 " sheetId="4" r:id="rId3"/>
    <sheet name="дод 4" sheetId="5" r:id="rId4"/>
    <sheet name="Дод 5 " sheetId="10" r:id="rId5"/>
    <sheet name="дод 6 " sheetId="7" r:id="rId6"/>
    <sheet name="дод7" sheetId="1" r:id="rId7"/>
    <sheet name="дод.8" sheetId="9" r:id="rId8"/>
  </sheets>
  <externalReferences>
    <externalReference r:id="rId9"/>
    <externalReference r:id="rId10"/>
  </externalReferences>
  <definedNames>
    <definedName name="_xlnm._FilterDatabase" localSheetId="5" hidden="1">'дод 6 '!#REF!</definedName>
    <definedName name="_xlnm._FilterDatabase" localSheetId="7" hidden="1">дод.8!$A$6:$E$186</definedName>
    <definedName name="_xlnm.Print_Titles" localSheetId="1">'дод 2 '!$13:$13</definedName>
    <definedName name="_xlnm.Print_Titles" localSheetId="2">'дод 3 '!$9:$12</definedName>
    <definedName name="_xlnm.Print_Titles" localSheetId="5">'дод 6 '!$10:$10</definedName>
    <definedName name="_xlnm.Print_Titles" localSheetId="7">дод.8!$6:$6</definedName>
    <definedName name="_xlnm.Print_Area" localSheetId="1">'дод 2 '!$A$1:$F$50</definedName>
    <definedName name="_xlnm.Print_Area" localSheetId="4">'Дод 5 '!$A$1:$C$149</definedName>
    <definedName name="_xlnm.Print_Area" localSheetId="7">дод.8!$A$1:$E$198</definedName>
  </definedNames>
  <calcPr calcId="144525"/>
</workbook>
</file>

<file path=xl/calcChain.xml><?xml version="1.0" encoding="utf-8"?>
<calcChain xmlns="http://schemas.openxmlformats.org/spreadsheetml/2006/main">
  <c r="H84" i="1" l="1"/>
  <c r="H43" i="1"/>
  <c r="G152" i="4" l="1"/>
  <c r="H152" i="4"/>
  <c r="I152" i="4"/>
  <c r="J152" i="4"/>
  <c r="K152" i="4"/>
  <c r="L152" i="4"/>
  <c r="M152" i="4"/>
  <c r="N152" i="4"/>
  <c r="O152" i="4"/>
  <c r="P152" i="4"/>
  <c r="Q152" i="4"/>
  <c r="R152" i="4"/>
  <c r="F152" i="4"/>
  <c r="H151" i="4"/>
  <c r="I151" i="4"/>
  <c r="J151" i="4"/>
  <c r="K151" i="4"/>
  <c r="L151" i="4"/>
  <c r="M151" i="4"/>
  <c r="N151" i="4"/>
  <c r="O151" i="4"/>
  <c r="P151" i="4"/>
  <c r="Q151" i="4"/>
  <c r="R151" i="4"/>
  <c r="G151" i="4"/>
  <c r="F151" i="4"/>
  <c r="G65" i="4"/>
  <c r="C65" i="9"/>
  <c r="H80" i="1" l="1"/>
  <c r="H75" i="1"/>
  <c r="H74" i="1"/>
  <c r="H25" i="1"/>
  <c r="H21" i="1"/>
  <c r="H20" i="1"/>
  <c r="H16" i="1"/>
  <c r="I16" i="1"/>
  <c r="I120" i="4"/>
  <c r="G120" i="4"/>
  <c r="C23" i="9"/>
  <c r="E196" i="9" l="1"/>
  <c r="E195" i="9"/>
  <c r="D195" i="9"/>
  <c r="C195" i="9"/>
  <c r="E158" i="9" s="1"/>
  <c r="C83" i="9"/>
  <c r="C66" i="9"/>
  <c r="C158" i="9" s="1"/>
  <c r="C44" i="9"/>
  <c r="D158" i="9" l="1"/>
  <c r="C196" i="9"/>
  <c r="D196" i="9" s="1"/>
  <c r="K103" i="1"/>
  <c r="G91" i="1"/>
  <c r="G89" i="1" s="1"/>
  <c r="G90" i="1"/>
  <c r="J89" i="1"/>
  <c r="I89" i="1"/>
  <c r="H89" i="1"/>
  <c r="G88" i="1"/>
  <c r="G87" i="1"/>
  <c r="G86" i="1"/>
  <c r="G85" i="1"/>
  <c r="G84" i="1"/>
  <c r="G81" i="1" s="1"/>
  <c r="G83" i="1"/>
  <c r="G82" i="1"/>
  <c r="J81" i="1"/>
  <c r="I81" i="1"/>
  <c r="H81" i="1"/>
  <c r="G80" i="1"/>
  <c r="G79" i="1"/>
  <c r="G78" i="1"/>
  <c r="H77" i="1"/>
  <c r="G77" i="1" s="1"/>
  <c r="G76" i="1"/>
  <c r="G75" i="1"/>
  <c r="G74" i="1"/>
  <c r="H73" i="1"/>
  <c r="G73" i="1"/>
  <c r="G72" i="1"/>
  <c r="G71" i="1"/>
  <c r="H70" i="1"/>
  <c r="G70" i="1" s="1"/>
  <c r="H69" i="1"/>
  <c r="G69" i="1" s="1"/>
  <c r="H68" i="1"/>
  <c r="G68" i="1" s="1"/>
  <c r="J67" i="1"/>
  <c r="J65" i="1" s="1"/>
  <c r="I67" i="1"/>
  <c r="H67" i="1"/>
  <c r="G67" i="1" s="1"/>
  <c r="G66" i="1"/>
  <c r="I65" i="1"/>
  <c r="H64" i="1"/>
  <c r="G64" i="1"/>
  <c r="G63" i="1"/>
  <c r="G62" i="1"/>
  <c r="H61" i="1"/>
  <c r="G61" i="1"/>
  <c r="G60" i="1"/>
  <c r="G59" i="1"/>
  <c r="H58" i="1"/>
  <c r="G58" i="1"/>
  <c r="I57" i="1"/>
  <c r="G57" i="1"/>
  <c r="G56" i="1"/>
  <c r="H55" i="1"/>
  <c r="G55" i="1" s="1"/>
  <c r="G53" i="1" s="1"/>
  <c r="G54" i="1"/>
  <c r="J53" i="1"/>
  <c r="I53" i="1"/>
  <c r="G51" i="1"/>
  <c r="G50" i="1"/>
  <c r="G49" i="1"/>
  <c r="H48" i="1"/>
  <c r="G48" i="1" s="1"/>
  <c r="G47" i="1"/>
  <c r="G46" i="1"/>
  <c r="G45" i="1"/>
  <c r="G44" i="1"/>
  <c r="G43" i="1"/>
  <c r="G42" i="1"/>
  <c r="G41" i="1"/>
  <c r="J40" i="1"/>
  <c r="I40" i="1"/>
  <c r="G40" i="1"/>
  <c r="G39" i="1"/>
  <c r="H38" i="1"/>
  <c r="G38" i="1" s="1"/>
  <c r="G37" i="1"/>
  <c r="H36" i="1"/>
  <c r="G36" i="1"/>
  <c r="G35" i="1"/>
  <c r="G34" i="1"/>
  <c r="G33" i="1"/>
  <c r="H32" i="1"/>
  <c r="G32" i="1" s="1"/>
  <c r="G31" i="1"/>
  <c r="J30" i="1"/>
  <c r="I30" i="1"/>
  <c r="H30" i="1"/>
  <c r="G30" i="1"/>
  <c r="G29" i="1"/>
  <c r="G28" i="1"/>
  <c r="G27" i="1"/>
  <c r="G26" i="1"/>
  <c r="G25" i="1"/>
  <c r="H24" i="1"/>
  <c r="G24" i="1"/>
  <c r="H23" i="1"/>
  <c r="G23" i="1"/>
  <c r="H22" i="1"/>
  <c r="G22" i="1"/>
  <c r="G21" i="1"/>
  <c r="G20" i="1"/>
  <c r="H19" i="1"/>
  <c r="G19" i="1"/>
  <c r="G18" i="1"/>
  <c r="G17" i="1"/>
  <c r="G16" i="1"/>
  <c r="H15" i="1"/>
  <c r="G15" i="1"/>
  <c r="H14" i="1"/>
  <c r="G14" i="1"/>
  <c r="G13" i="1"/>
  <c r="H12" i="1"/>
  <c r="G12" i="1" s="1"/>
  <c r="J11" i="1"/>
  <c r="J102" i="1" s="1"/>
  <c r="K104" i="1" s="1"/>
  <c r="I11" i="1"/>
  <c r="I102" i="1" s="1"/>
  <c r="H11" i="1"/>
  <c r="K149" i="4"/>
  <c r="F149" i="4"/>
  <c r="R149" i="4" s="1"/>
  <c r="K148" i="4"/>
  <c r="F148" i="4"/>
  <c r="R148" i="4" s="1"/>
  <c r="K147" i="4"/>
  <c r="F147" i="4"/>
  <c r="R147" i="4" s="1"/>
  <c r="K146" i="4"/>
  <c r="F146" i="4"/>
  <c r="R146" i="4" s="1"/>
  <c r="Q145" i="4"/>
  <c r="P145" i="4"/>
  <c r="O145" i="4"/>
  <c r="N145" i="4"/>
  <c r="M145" i="4"/>
  <c r="L145" i="4"/>
  <c r="K145" i="4"/>
  <c r="J145" i="4"/>
  <c r="I145" i="4"/>
  <c r="H145" i="4"/>
  <c r="G145" i="4"/>
  <c r="F145" i="4"/>
  <c r="Q144" i="4"/>
  <c r="P144" i="4"/>
  <c r="O144" i="4"/>
  <c r="N144" i="4"/>
  <c r="M144" i="4"/>
  <c r="L144" i="4"/>
  <c r="K144" i="4"/>
  <c r="J144" i="4"/>
  <c r="I144" i="4"/>
  <c r="H144" i="4"/>
  <c r="G144" i="4"/>
  <c r="F144" i="4"/>
  <c r="R144" i="4" s="1"/>
  <c r="K143" i="4"/>
  <c r="F143" i="4"/>
  <c r="K142" i="4"/>
  <c r="F142" i="4"/>
  <c r="K141" i="4"/>
  <c r="F141" i="4"/>
  <c r="Q140" i="4"/>
  <c r="Q134" i="4" s="1"/>
  <c r="P140" i="4"/>
  <c r="K140" i="4"/>
  <c r="F140" i="4"/>
  <c r="K139" i="4"/>
  <c r="F139" i="4"/>
  <c r="K138" i="4"/>
  <c r="F138" i="4"/>
  <c r="P137" i="4"/>
  <c r="P132" i="4" s="1"/>
  <c r="P131" i="4" s="1"/>
  <c r="K137" i="4"/>
  <c r="F137" i="4"/>
  <c r="K136" i="4"/>
  <c r="F136" i="4"/>
  <c r="O134" i="4"/>
  <c r="N134" i="4"/>
  <c r="M134" i="4"/>
  <c r="L134" i="4"/>
  <c r="F133" i="4"/>
  <c r="R133" i="4" s="1"/>
  <c r="O132" i="4"/>
  <c r="O131" i="4" s="1"/>
  <c r="N132" i="4"/>
  <c r="N131" i="4" s="1"/>
  <c r="M132" i="4"/>
  <c r="M131" i="4" s="1"/>
  <c r="L132" i="4"/>
  <c r="L131" i="4" s="1"/>
  <c r="J132" i="4"/>
  <c r="J131" i="4" s="1"/>
  <c r="I132" i="4"/>
  <c r="I131" i="4" s="1"/>
  <c r="H132" i="4"/>
  <c r="H131" i="4" s="1"/>
  <c r="G132" i="4"/>
  <c r="G131" i="4"/>
  <c r="F130" i="4"/>
  <c r="R130" i="4" s="1"/>
  <c r="K129" i="4"/>
  <c r="F129" i="4"/>
  <c r="K128" i="4"/>
  <c r="F128" i="4"/>
  <c r="R128" i="4" s="1"/>
  <c r="K127" i="4"/>
  <c r="F127" i="4"/>
  <c r="R127" i="4" s="1"/>
  <c r="K126" i="4"/>
  <c r="F126" i="4"/>
  <c r="K125" i="4"/>
  <c r="F125" i="4"/>
  <c r="R125" i="4" s="1"/>
  <c r="K124" i="4"/>
  <c r="F124" i="4"/>
  <c r="R124" i="4" s="1"/>
  <c r="K123" i="4"/>
  <c r="F123" i="4"/>
  <c r="R123" i="4" s="1"/>
  <c r="K122" i="4"/>
  <c r="F122" i="4"/>
  <c r="K121" i="4"/>
  <c r="R121" i="4" s="1"/>
  <c r="K120" i="4"/>
  <c r="F120" i="4"/>
  <c r="K119" i="4"/>
  <c r="F119" i="4"/>
  <c r="R119" i="4" s="1"/>
  <c r="K118" i="4"/>
  <c r="F118" i="4"/>
  <c r="K117" i="4"/>
  <c r="F117" i="4"/>
  <c r="K116" i="4"/>
  <c r="F116" i="4"/>
  <c r="R116" i="4" s="1"/>
  <c r="K115" i="4"/>
  <c r="F115" i="4"/>
  <c r="R115" i="4" s="1"/>
  <c r="K114" i="4"/>
  <c r="F114" i="4"/>
  <c r="K113" i="4"/>
  <c r="F113" i="4"/>
  <c r="K112" i="4"/>
  <c r="F112" i="4"/>
  <c r="R112" i="4" s="1"/>
  <c r="K111" i="4"/>
  <c r="F111" i="4"/>
  <c r="R111" i="4" s="1"/>
  <c r="Q110" i="4"/>
  <c r="P110" i="4"/>
  <c r="O110" i="4"/>
  <c r="N110" i="4"/>
  <c r="M110" i="4"/>
  <c r="L110" i="4"/>
  <c r="J110" i="4"/>
  <c r="I110" i="4"/>
  <c r="H110" i="4"/>
  <c r="G110" i="4"/>
  <c r="Q109" i="4"/>
  <c r="Q108" i="4" s="1"/>
  <c r="P109" i="4"/>
  <c r="P108" i="4" s="1"/>
  <c r="O109" i="4"/>
  <c r="O108" i="4" s="1"/>
  <c r="N109" i="4"/>
  <c r="N108" i="4" s="1"/>
  <c r="M109" i="4"/>
  <c r="M108" i="4" s="1"/>
  <c r="L109" i="4"/>
  <c r="L108" i="4" s="1"/>
  <c r="J109" i="4"/>
  <c r="J108" i="4" s="1"/>
  <c r="I109" i="4"/>
  <c r="I108" i="4" s="1"/>
  <c r="H109" i="4"/>
  <c r="H108" i="4" s="1"/>
  <c r="G109" i="4"/>
  <c r="G108" i="4" s="1"/>
  <c r="F107" i="4"/>
  <c r="R107" i="4" s="1"/>
  <c r="K106" i="4"/>
  <c r="F106" i="4"/>
  <c r="R106" i="4" s="1"/>
  <c r="K105" i="4"/>
  <c r="F105" i="4"/>
  <c r="R105" i="4" s="1"/>
  <c r="F104" i="4"/>
  <c r="R104" i="4" s="1"/>
  <c r="R103" i="4"/>
  <c r="F103" i="4"/>
  <c r="K102" i="4"/>
  <c r="F102" i="4"/>
  <c r="K101" i="4"/>
  <c r="F101" i="4"/>
  <c r="K100" i="4"/>
  <c r="F100" i="4"/>
  <c r="K99" i="4"/>
  <c r="F99" i="4"/>
  <c r="R98" i="4"/>
  <c r="K98" i="4"/>
  <c r="K97" i="4"/>
  <c r="F97" i="4"/>
  <c r="R97" i="4" s="1"/>
  <c r="K96" i="4"/>
  <c r="F96" i="4"/>
  <c r="R96" i="4" s="1"/>
  <c r="K95" i="4"/>
  <c r="F95" i="4"/>
  <c r="R95" i="4" s="1"/>
  <c r="K94" i="4"/>
  <c r="H94" i="4"/>
  <c r="G94" i="4"/>
  <c r="F94" i="4" s="1"/>
  <c r="K93" i="4"/>
  <c r="F93" i="4"/>
  <c r="R93" i="4" s="1"/>
  <c r="K92" i="4"/>
  <c r="F92" i="4"/>
  <c r="R92" i="4" s="1"/>
  <c r="K91" i="4"/>
  <c r="F91" i="4"/>
  <c r="R91" i="4" s="1"/>
  <c r="R90" i="4"/>
  <c r="Q89" i="4"/>
  <c r="P89" i="4"/>
  <c r="O89" i="4"/>
  <c r="N89" i="4"/>
  <c r="M89" i="4"/>
  <c r="L89" i="4"/>
  <c r="K89" i="4"/>
  <c r="J89" i="4"/>
  <c r="I89" i="4"/>
  <c r="H89" i="4"/>
  <c r="G89" i="4"/>
  <c r="Q88" i="4"/>
  <c r="P88" i="4"/>
  <c r="O88" i="4"/>
  <c r="N88" i="4"/>
  <c r="M88" i="4"/>
  <c r="L88" i="4"/>
  <c r="K88" i="4"/>
  <c r="R88" i="4" s="1"/>
  <c r="I88" i="4"/>
  <c r="Q87" i="4"/>
  <c r="P87" i="4"/>
  <c r="O87" i="4"/>
  <c r="N87" i="4"/>
  <c r="L87" i="4"/>
  <c r="K87" i="4" s="1"/>
  <c r="J87" i="4"/>
  <c r="Q86" i="4"/>
  <c r="P86" i="4"/>
  <c r="O86" i="4"/>
  <c r="N86" i="4"/>
  <c r="M86" i="4"/>
  <c r="L86" i="4"/>
  <c r="K86" i="4"/>
  <c r="J86" i="4"/>
  <c r="I86" i="4"/>
  <c r="H86" i="4"/>
  <c r="S86" i="4" s="1"/>
  <c r="G86" i="4"/>
  <c r="G85" i="4" s="1"/>
  <c r="Q85" i="4"/>
  <c r="P85" i="4"/>
  <c r="O85" i="4"/>
  <c r="N85" i="4"/>
  <c r="M85" i="4"/>
  <c r="L85" i="4"/>
  <c r="K85" i="4"/>
  <c r="J85" i="4"/>
  <c r="I85" i="4"/>
  <c r="H85" i="4"/>
  <c r="O83" i="4"/>
  <c r="N83" i="4"/>
  <c r="M83" i="4"/>
  <c r="J83" i="4"/>
  <c r="I83" i="4"/>
  <c r="H83" i="4"/>
  <c r="P82" i="4"/>
  <c r="K82" i="4"/>
  <c r="F82" i="4"/>
  <c r="R82" i="4" s="1"/>
  <c r="P81" i="4"/>
  <c r="K81" i="4"/>
  <c r="F81" i="4"/>
  <c r="P80" i="4"/>
  <c r="K80" i="4"/>
  <c r="F80" i="4"/>
  <c r="P79" i="4"/>
  <c r="K79" i="4"/>
  <c r="F79" i="4"/>
  <c r="R79" i="4" s="1"/>
  <c r="P78" i="4"/>
  <c r="K78" i="4"/>
  <c r="F78" i="4"/>
  <c r="Q77" i="4"/>
  <c r="P77" i="4"/>
  <c r="K77" i="4"/>
  <c r="F77" i="4"/>
  <c r="R77" i="4" s="1"/>
  <c r="Q76" i="4"/>
  <c r="Q83" i="4" s="1"/>
  <c r="P76" i="4"/>
  <c r="K76" i="4"/>
  <c r="R76" i="4" s="1"/>
  <c r="P75" i="4"/>
  <c r="K75" i="4"/>
  <c r="F75" i="4"/>
  <c r="P74" i="4"/>
  <c r="K74" i="4"/>
  <c r="F74" i="4"/>
  <c r="R74" i="4" s="1"/>
  <c r="P73" i="4"/>
  <c r="K73" i="4"/>
  <c r="R73" i="4" s="1"/>
  <c r="K72" i="4"/>
  <c r="F72" i="4"/>
  <c r="R72" i="4" s="1"/>
  <c r="K71" i="4"/>
  <c r="F71" i="4"/>
  <c r="R71" i="4" s="1"/>
  <c r="F70" i="4"/>
  <c r="R70" i="4" s="1"/>
  <c r="K69" i="4"/>
  <c r="F69" i="4"/>
  <c r="K68" i="4"/>
  <c r="F68" i="4"/>
  <c r="K67" i="4"/>
  <c r="F67" i="4"/>
  <c r="P66" i="4"/>
  <c r="P83" i="4" s="1"/>
  <c r="K66" i="4"/>
  <c r="F66" i="4"/>
  <c r="R66" i="4" s="1"/>
  <c r="K65" i="4"/>
  <c r="G83" i="4"/>
  <c r="K64" i="4"/>
  <c r="F64" i="4"/>
  <c r="R64" i="4" s="1"/>
  <c r="K63" i="4"/>
  <c r="F63" i="4"/>
  <c r="R63" i="4" s="1"/>
  <c r="K62" i="4"/>
  <c r="F62" i="4"/>
  <c r="K61" i="4"/>
  <c r="F61" i="4"/>
  <c r="R61" i="4" s="1"/>
  <c r="K60" i="4"/>
  <c r="F60" i="4"/>
  <c r="R60" i="4" s="1"/>
  <c r="K59" i="4"/>
  <c r="F59" i="4"/>
  <c r="R59" i="4" s="1"/>
  <c r="K58" i="4"/>
  <c r="R58" i="4" s="1"/>
  <c r="K57" i="4"/>
  <c r="F57" i="4"/>
  <c r="F56" i="4"/>
  <c r="R56" i="4" s="1"/>
  <c r="K55" i="4"/>
  <c r="F55" i="4"/>
  <c r="R55" i="4" s="1"/>
  <c r="K54" i="4"/>
  <c r="F54" i="4"/>
  <c r="R54" i="4" s="1"/>
  <c r="K53" i="4"/>
  <c r="K17" i="4" s="1"/>
  <c r="F53" i="4"/>
  <c r="K52" i="4"/>
  <c r="R52" i="4" s="1"/>
  <c r="K51" i="4"/>
  <c r="F51" i="4"/>
  <c r="K50" i="4"/>
  <c r="F50" i="4"/>
  <c r="K49" i="4"/>
  <c r="R49" i="4" s="1"/>
  <c r="K48" i="4"/>
  <c r="R48" i="4" s="1"/>
  <c r="K47" i="4"/>
  <c r="F47" i="4"/>
  <c r="K46" i="4"/>
  <c r="F46" i="4"/>
  <c r="K45" i="4"/>
  <c r="F45" i="4"/>
  <c r="K44" i="4"/>
  <c r="F44" i="4"/>
  <c r="R44" i="4" s="1"/>
  <c r="K43" i="4"/>
  <c r="F43" i="4"/>
  <c r="F42" i="4"/>
  <c r="R42" i="4" s="1"/>
  <c r="K41" i="4"/>
  <c r="F41" i="4"/>
  <c r="K40" i="4"/>
  <c r="F40" i="4"/>
  <c r="K39" i="4"/>
  <c r="F39" i="4"/>
  <c r="F38" i="4"/>
  <c r="R38" i="4" s="1"/>
  <c r="K37" i="4"/>
  <c r="F37" i="4"/>
  <c r="K36" i="4"/>
  <c r="F36" i="4"/>
  <c r="K35" i="4"/>
  <c r="F35" i="4"/>
  <c r="L34" i="4"/>
  <c r="F34" i="4"/>
  <c r="F33" i="4"/>
  <c r="R33" i="4" s="1"/>
  <c r="F32" i="4"/>
  <c r="R32" i="4" s="1"/>
  <c r="F31" i="4"/>
  <c r="R31" i="4" s="1"/>
  <c r="K30" i="4"/>
  <c r="F30" i="4"/>
  <c r="R30" i="4" s="1"/>
  <c r="R29" i="4"/>
  <c r="K28" i="4"/>
  <c r="F28" i="4"/>
  <c r="F27" i="4"/>
  <c r="R27" i="4" s="1"/>
  <c r="R26" i="4"/>
  <c r="F25" i="4"/>
  <c r="R25" i="4" s="1"/>
  <c r="R24" i="4"/>
  <c r="R23" i="4"/>
  <c r="F22" i="4"/>
  <c r="R22" i="4" s="1"/>
  <c r="F21" i="4"/>
  <c r="R21" i="4" s="1"/>
  <c r="K20" i="4"/>
  <c r="F20" i="4"/>
  <c r="R20" i="4" s="1"/>
  <c r="F19" i="4"/>
  <c r="R19" i="4" s="1"/>
  <c r="K18" i="4"/>
  <c r="F18" i="4"/>
  <c r="J17" i="4"/>
  <c r="G17" i="4"/>
  <c r="Q16" i="4"/>
  <c r="P16" i="4"/>
  <c r="O16" i="4"/>
  <c r="N16" i="4"/>
  <c r="M16" i="4"/>
  <c r="L16" i="4"/>
  <c r="K16" i="4"/>
  <c r="J16" i="4"/>
  <c r="F16" i="4" s="1"/>
  <c r="K15" i="4"/>
  <c r="F15" i="4"/>
  <c r="Q14" i="4"/>
  <c r="P14" i="4"/>
  <c r="O14" i="4"/>
  <c r="N14" i="4"/>
  <c r="M14" i="4"/>
  <c r="L14" i="4"/>
  <c r="L13" i="4" s="1"/>
  <c r="J14" i="4"/>
  <c r="I14" i="4"/>
  <c r="H14" i="4"/>
  <c r="G14" i="4"/>
  <c r="O13" i="4"/>
  <c r="R129" i="4" l="1"/>
  <c r="Q132" i="4"/>
  <c r="Q131" i="4" s="1"/>
  <c r="K132" i="4"/>
  <c r="K131" i="4" s="1"/>
  <c r="R138" i="4"/>
  <c r="R140" i="4"/>
  <c r="P134" i="4"/>
  <c r="R141" i="4"/>
  <c r="R143" i="4"/>
  <c r="P84" i="4"/>
  <c r="R15" i="4"/>
  <c r="R18" i="4"/>
  <c r="H84" i="4"/>
  <c r="Q84" i="4"/>
  <c r="N84" i="4"/>
  <c r="K109" i="4"/>
  <c r="R120" i="4"/>
  <c r="K134" i="4"/>
  <c r="N13" i="4"/>
  <c r="N150" i="4" s="1"/>
  <c r="J84" i="4"/>
  <c r="M84" i="4"/>
  <c r="J13" i="4"/>
  <c r="J150" i="4" s="1"/>
  <c r="I84" i="4"/>
  <c r="G84" i="4"/>
  <c r="I13" i="4"/>
  <c r="I150" i="4" s="1"/>
  <c r="H13" i="4"/>
  <c r="H150" i="4" s="1"/>
  <c r="Q13" i="4"/>
  <c r="Q150" i="4" s="1"/>
  <c r="O84" i="4"/>
  <c r="R53" i="4"/>
  <c r="R62" i="4"/>
  <c r="R45" i="4"/>
  <c r="R50" i="4"/>
  <c r="M13" i="4"/>
  <c r="M150" i="4" s="1"/>
  <c r="R46" i="4"/>
  <c r="R51" i="4"/>
  <c r="P13" i="4"/>
  <c r="P150" i="4" s="1"/>
  <c r="R43" i="4"/>
  <c r="R47" i="4"/>
  <c r="R57" i="4"/>
  <c r="K108" i="4"/>
  <c r="R114" i="4"/>
  <c r="R118" i="4"/>
  <c r="R145" i="4"/>
  <c r="F132" i="4"/>
  <c r="F131" i="4" s="1"/>
  <c r="O150" i="4"/>
  <c r="R113" i="4"/>
  <c r="R110" i="4" s="1"/>
  <c r="R117" i="4"/>
  <c r="L150" i="4"/>
  <c r="F109" i="4"/>
  <c r="F108" i="4" s="1"/>
  <c r="F110" i="4"/>
  <c r="R122" i="4"/>
  <c r="R126" i="4"/>
  <c r="R139" i="4"/>
  <c r="R142" i="4"/>
  <c r="G11" i="1"/>
  <c r="H53" i="1"/>
  <c r="H65" i="1"/>
  <c r="G65" i="1" s="1"/>
  <c r="R136" i="4"/>
  <c r="R137" i="4"/>
  <c r="K110" i="4"/>
  <c r="R99" i="4"/>
  <c r="R100" i="4"/>
  <c r="R101" i="4"/>
  <c r="R102" i="4"/>
  <c r="F89" i="4"/>
  <c r="R89" i="4" s="1"/>
  <c r="R81" i="4"/>
  <c r="R16" i="4"/>
  <c r="R67" i="4"/>
  <c r="R68" i="4"/>
  <c r="R69" i="4"/>
  <c r="R75" i="4"/>
  <c r="R80" i="4"/>
  <c r="R35" i="4"/>
  <c r="R36" i="4"/>
  <c r="R37" i="4"/>
  <c r="R39" i="4"/>
  <c r="R40" i="4"/>
  <c r="R41" i="4"/>
  <c r="R28" i="4"/>
  <c r="L83" i="4"/>
  <c r="L84" i="4" s="1"/>
  <c r="K34" i="4"/>
  <c r="K14" i="4" s="1"/>
  <c r="R87" i="4"/>
  <c r="R94" i="4"/>
  <c r="F86" i="4"/>
  <c r="F85" i="4" s="1"/>
  <c r="G13" i="4"/>
  <c r="G150" i="4" s="1"/>
  <c r="F17" i="4"/>
  <c r="F65" i="4"/>
  <c r="F83" i="4" s="1"/>
  <c r="R78" i="4"/>
  <c r="R109" i="4" l="1"/>
  <c r="R108" i="4" s="1"/>
  <c r="H102" i="1"/>
  <c r="R132" i="4"/>
  <c r="R131" i="4" s="1"/>
  <c r="G102" i="1"/>
  <c r="R86" i="4"/>
  <c r="R34" i="4"/>
  <c r="R83" i="4" s="1"/>
  <c r="R85" i="4"/>
  <c r="S87" i="4"/>
  <c r="R65" i="4"/>
  <c r="R14" i="4" s="1"/>
  <c r="R13" i="4" s="1"/>
  <c r="R150" i="4" s="1"/>
  <c r="S150" i="4" s="1"/>
  <c r="F14" i="4"/>
  <c r="R17" i="4"/>
  <c r="K13" i="4"/>
  <c r="K150" i="4" s="1"/>
  <c r="K83" i="4"/>
  <c r="K84" i="4" s="1"/>
  <c r="F84" i="4" l="1"/>
  <c r="R84" i="4" s="1"/>
  <c r="F13" i="4"/>
  <c r="F150" i="4" s="1"/>
  <c r="C16" i="10" l="1"/>
  <c r="C14" i="10"/>
  <c r="C13" i="10" s="1"/>
  <c r="D22" i="12" l="1"/>
  <c r="E26" i="12" l="1"/>
  <c r="D24" i="12"/>
  <c r="D23" i="12"/>
  <c r="C140" i="10"/>
  <c r="D93" i="2"/>
  <c r="C98" i="10"/>
  <c r="C75" i="10" l="1"/>
  <c r="C56" i="10"/>
  <c r="E88" i="10" l="1"/>
  <c r="E85" i="10"/>
  <c r="C148" i="10" l="1"/>
  <c r="C138" i="10"/>
  <c r="C141" i="10"/>
  <c r="C149" i="10" l="1"/>
  <c r="C147" i="10" s="1"/>
  <c r="C86" i="10" l="1"/>
  <c r="C84" i="10" s="1"/>
  <c r="E43" i="12" l="1"/>
  <c r="C43" i="12" s="1"/>
  <c r="C26" i="10" l="1"/>
  <c r="C25" i="10" s="1"/>
  <c r="C15" i="10" l="1"/>
  <c r="E46" i="12" l="1"/>
  <c r="F45" i="12"/>
  <c r="E45" i="12"/>
  <c r="D45" i="12"/>
  <c r="F42" i="12"/>
  <c r="E42" i="12"/>
  <c r="F41" i="12"/>
  <c r="E41" i="12"/>
  <c r="D41" i="12"/>
  <c r="F39" i="12"/>
  <c r="E39" i="12"/>
  <c r="D39" i="12"/>
  <c r="F38" i="12"/>
  <c r="F35" i="12" s="1"/>
  <c r="E38" i="12"/>
  <c r="C38" i="12" s="1"/>
  <c r="D38" i="12"/>
  <c r="E29" i="12"/>
  <c r="E47" i="12" s="1"/>
  <c r="D29" i="12"/>
  <c r="C29" i="12" s="1"/>
  <c r="F28" i="12"/>
  <c r="F46" i="12" s="1"/>
  <c r="D28" i="12"/>
  <c r="C28" i="12" s="1"/>
  <c r="C27" i="12"/>
  <c r="F26" i="12"/>
  <c r="D26" i="12"/>
  <c r="C26" i="12" s="1"/>
  <c r="C23" i="12"/>
  <c r="F22" i="12"/>
  <c r="F40" i="12" s="1"/>
  <c r="E22" i="12"/>
  <c r="E40" i="12" s="1"/>
  <c r="D21" i="12"/>
  <c r="C21" i="12"/>
  <c r="C20" i="12"/>
  <c r="F19" i="12"/>
  <c r="F37" i="12" s="1"/>
  <c r="E19" i="12"/>
  <c r="D19" i="12"/>
  <c r="D17" i="12" s="1"/>
  <c r="F18" i="12"/>
  <c r="E18" i="12"/>
  <c r="D18" i="12"/>
  <c r="C18" i="12" s="1"/>
  <c r="D37" i="12" l="1"/>
  <c r="F17" i="12"/>
  <c r="C19" i="12"/>
  <c r="E37" i="12"/>
  <c r="E33" i="12" s="1"/>
  <c r="E16" i="12"/>
  <c r="C41" i="12"/>
  <c r="C45" i="12"/>
  <c r="C22" i="12"/>
  <c r="D42" i="12"/>
  <c r="C25" i="12"/>
  <c r="C39" i="12"/>
  <c r="E35" i="12"/>
  <c r="C42" i="12"/>
  <c r="F16" i="12"/>
  <c r="F15" i="12" s="1"/>
  <c r="F30" i="12" s="1"/>
  <c r="F44" i="12"/>
  <c r="F33" i="12" s="1"/>
  <c r="F32" i="12" s="1"/>
  <c r="F48" i="12" s="1"/>
  <c r="F34" i="12"/>
  <c r="E44" i="12"/>
  <c r="E17" i="12"/>
  <c r="C17" i="12" s="1"/>
  <c r="F29" i="12"/>
  <c r="F47" i="12" s="1"/>
  <c r="D44" i="12"/>
  <c r="D47" i="12"/>
  <c r="D46" i="12"/>
  <c r="C46" i="12" s="1"/>
  <c r="C24" i="12"/>
  <c r="D35" i="12"/>
  <c r="D40" i="12"/>
  <c r="C40" i="12" s="1"/>
  <c r="D16" i="12"/>
  <c r="E15" i="12"/>
  <c r="E30" i="12" s="1"/>
  <c r="E32" i="12" l="1"/>
  <c r="E48" i="12" s="1"/>
  <c r="E34" i="12"/>
  <c r="C37" i="12"/>
  <c r="C35" i="12"/>
  <c r="D33" i="12"/>
  <c r="D34" i="12"/>
  <c r="C34" i="12" s="1"/>
  <c r="C16" i="12"/>
  <c r="D15" i="12"/>
  <c r="C44" i="12"/>
  <c r="C33" i="12" l="1"/>
  <c r="D32" i="12"/>
  <c r="D30" i="12"/>
  <c r="C30" i="12" s="1"/>
  <c r="C15" i="12"/>
  <c r="C32" i="12" l="1"/>
  <c r="D48" i="12"/>
  <c r="C55" i="10" l="1"/>
  <c r="C48" i="10" l="1"/>
  <c r="C47" i="10" s="1"/>
  <c r="C27" i="10" l="1"/>
  <c r="C54" i="10"/>
  <c r="C73" i="10"/>
  <c r="C122" i="10"/>
  <c r="C130" i="10" s="1"/>
  <c r="C70" i="10" l="1"/>
  <c r="E87" i="10"/>
  <c r="C23" i="10"/>
  <c r="E86" i="10"/>
  <c r="C50" i="10"/>
  <c r="C21" i="10" l="1"/>
  <c r="C129" i="10" s="1"/>
  <c r="C128" i="10" s="1"/>
  <c r="D21" i="10" l="1"/>
  <c r="I123" i="7" l="1"/>
  <c r="I122" i="7" s="1"/>
  <c r="I121" i="7" s="1"/>
  <c r="I113" i="7"/>
  <c r="I109" i="7"/>
  <c r="I107" i="7" s="1"/>
  <c r="I106" i="7" s="1"/>
  <c r="I98" i="7"/>
  <c r="G98" i="7"/>
  <c r="I84" i="7"/>
  <c r="I83" i="7"/>
  <c r="I24" i="7"/>
  <c r="I18" i="7"/>
  <c r="C94" i="2"/>
  <c r="C93" i="2"/>
  <c r="C92" i="2"/>
  <c r="C91" i="2"/>
  <c r="C90" i="2"/>
  <c r="C89" i="2"/>
  <c r="C88" i="2"/>
  <c r="F87" i="2"/>
  <c r="E87" i="2"/>
  <c r="D87" i="2"/>
  <c r="C86" i="2"/>
  <c r="C85" i="2" s="1"/>
  <c r="E85" i="2"/>
  <c r="D85" i="2"/>
  <c r="C84" i="2"/>
  <c r="C83" i="2"/>
  <c r="C82" i="2"/>
  <c r="E81" i="2"/>
  <c r="D81" i="2"/>
  <c r="C77" i="2"/>
  <c r="C76" i="2" s="1"/>
  <c r="C75" i="2" s="1"/>
  <c r="F76" i="2"/>
  <c r="F75" i="2" s="1"/>
  <c r="E76" i="2"/>
  <c r="E75" i="2" s="1"/>
  <c r="D76" i="2"/>
  <c r="D75" i="2" s="1"/>
  <c r="C74" i="2"/>
  <c r="C73" i="2" s="1"/>
  <c r="F73" i="2"/>
  <c r="F72" i="2" s="1"/>
  <c r="E73" i="2"/>
  <c r="E72" i="2" s="1"/>
  <c r="D73" i="2"/>
  <c r="D72" i="2" s="1"/>
  <c r="I71" i="2"/>
  <c r="J70" i="2"/>
  <c r="C70" i="2"/>
  <c r="J69" i="2"/>
  <c r="C69" i="2"/>
  <c r="H68" i="2"/>
  <c r="H71" i="2" s="1"/>
  <c r="E68" i="2"/>
  <c r="E67" i="2" s="1"/>
  <c r="D68" i="2"/>
  <c r="C66" i="2"/>
  <c r="C65" i="2"/>
  <c r="E64" i="2"/>
  <c r="D64" i="2"/>
  <c r="C63" i="2"/>
  <c r="C62" i="2"/>
  <c r="C61" i="2"/>
  <c r="E60" i="2"/>
  <c r="D60" i="2"/>
  <c r="C58" i="2"/>
  <c r="C57" i="2"/>
  <c r="E56" i="2"/>
  <c r="E55" i="2" s="1"/>
  <c r="D56" i="2"/>
  <c r="D55" i="2" s="1"/>
  <c r="F54" i="2"/>
  <c r="C53" i="2"/>
  <c r="C52" i="2"/>
  <c r="C51" i="2"/>
  <c r="E50" i="2"/>
  <c r="E49" i="2" s="1"/>
  <c r="E12" i="2" s="1"/>
  <c r="D50" i="2"/>
  <c r="D49" i="2" s="1"/>
  <c r="C48" i="2"/>
  <c r="C47" i="2"/>
  <c r="C46" i="2"/>
  <c r="E45" i="2"/>
  <c r="D45" i="2"/>
  <c r="C44" i="2"/>
  <c r="C43" i="2"/>
  <c r="C42" i="2"/>
  <c r="C41" i="2"/>
  <c r="C40" i="2"/>
  <c r="C39" i="2"/>
  <c r="C38" i="2"/>
  <c r="C37" i="2"/>
  <c r="C36" i="2"/>
  <c r="C35" i="2"/>
  <c r="E34" i="2"/>
  <c r="D34" i="2"/>
  <c r="C32" i="2"/>
  <c r="C31" i="2"/>
  <c r="C30" i="2" s="1"/>
  <c r="E30" i="2"/>
  <c r="D30" i="2"/>
  <c r="C29" i="2"/>
  <c r="C28" i="2" s="1"/>
  <c r="E28" i="2"/>
  <c r="D28" i="2"/>
  <c r="C26" i="2"/>
  <c r="D25" i="2"/>
  <c r="C25" i="2"/>
  <c r="C24" i="2"/>
  <c r="C23" i="2" s="1"/>
  <c r="D23" i="2"/>
  <c r="C21" i="2"/>
  <c r="D20" i="2"/>
  <c r="C20" i="2" s="1"/>
  <c r="C19" i="2"/>
  <c r="C18" i="2"/>
  <c r="C17" i="2"/>
  <c r="C16" i="2"/>
  <c r="C15" i="2"/>
  <c r="E14" i="2"/>
  <c r="E13" i="2" s="1"/>
  <c r="D14" i="2"/>
  <c r="C68" i="2" l="1"/>
  <c r="D67" i="2"/>
  <c r="J68" i="2"/>
  <c r="J71" i="2" s="1"/>
  <c r="C72" i="2"/>
  <c r="C64" i="2"/>
  <c r="F71" i="2"/>
  <c r="F78" i="2" s="1"/>
  <c r="F96" i="2" s="1"/>
  <c r="C60" i="2"/>
  <c r="E59" i="2"/>
  <c r="E54" i="2" s="1"/>
  <c r="D33" i="2"/>
  <c r="D27" i="2"/>
  <c r="C34" i="2"/>
  <c r="E27" i="2"/>
  <c r="E33" i="2"/>
  <c r="C14" i="2"/>
  <c r="C13" i="2" s="1"/>
  <c r="C81" i="2"/>
  <c r="N84" i="7"/>
  <c r="O84" i="7" s="1"/>
  <c r="E80" i="2"/>
  <c r="E79" i="2" s="1"/>
  <c r="I12" i="7"/>
  <c r="E71" i="2"/>
  <c r="C22" i="2"/>
  <c r="D22" i="2"/>
  <c r="C45" i="2"/>
  <c r="D71" i="2"/>
  <c r="C56" i="2"/>
  <c r="C55" i="2" s="1"/>
  <c r="C87" i="2"/>
  <c r="D80" i="2"/>
  <c r="D79" i="2" s="1"/>
  <c r="C59" i="2"/>
  <c r="D59" i="2"/>
  <c r="D54" i="2" s="1"/>
  <c r="C50" i="2"/>
  <c r="C49" i="2" s="1"/>
  <c r="C27" i="2"/>
  <c r="D13" i="2"/>
  <c r="C67" i="2"/>
  <c r="C33" i="2" l="1"/>
  <c r="C80" i="2"/>
  <c r="C79" i="2" s="1"/>
  <c r="D12" i="2"/>
  <c r="D78" i="2" s="1"/>
  <c r="D96" i="2" s="1"/>
  <c r="E78" i="2"/>
  <c r="E96" i="2" s="1"/>
  <c r="I11" i="7"/>
  <c r="I168" i="7"/>
  <c r="C12" i="2"/>
  <c r="C54" i="2"/>
  <c r="C71" i="2"/>
  <c r="C78" i="2" l="1"/>
  <c r="C96" i="2" s="1"/>
</calcChain>
</file>

<file path=xl/comments1.xml><?xml version="1.0" encoding="utf-8"?>
<comments xmlns="http://schemas.openxmlformats.org/spreadsheetml/2006/main">
  <authors>
    <author>Antonina</author>
  </authors>
  <commentList>
    <comment ref="A19" authorId="0">
      <text>
        <r>
          <rPr>
            <b/>
            <sz val="9"/>
            <color indexed="81"/>
            <rFont val="Tahoma"/>
            <family val="2"/>
            <charset val="204"/>
          </rPr>
          <t>Antonina:</t>
        </r>
        <r>
          <rPr>
            <sz val="9"/>
            <color indexed="81"/>
            <rFont val="Tahoma"/>
            <family val="2"/>
            <charset val="204"/>
          </rPr>
          <t xml:space="preserve">
</t>
        </r>
      </text>
    </comment>
  </commentList>
</comments>
</file>

<file path=xl/sharedStrings.xml><?xml version="1.0" encoding="utf-8"?>
<sst xmlns="http://schemas.openxmlformats.org/spreadsheetml/2006/main" count="2217" uniqueCount="950">
  <si>
    <t>Додаток 7</t>
  </si>
  <si>
    <t>11503000000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</si>
  <si>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</si>
  <si>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</si>
  <si>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</si>
  <si>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</si>
  <si>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</si>
  <si>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</si>
  <si>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регіональної програми</t>
  </si>
  <si>
    <t>Дата та номер документа, яким затверджено місцеву регіональну програму</t>
  </si>
  <si>
    <t>Усього</t>
  </si>
  <si>
    <t>Загальний фонд</t>
  </si>
  <si>
    <t>Спеціальний фонд</t>
  </si>
  <si>
    <t>усього</t>
  </si>
  <si>
    <t>у тому числі бюджет розвитку</t>
  </si>
  <si>
    <t>0100000</t>
  </si>
  <si>
    <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</si>
  <si>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</si>
  <si>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</si>
  <si>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</si>
  <si>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</si>
  <si>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Програма соціально-економічного та культурного розвитку Новоукраїнської міської об’єднаної територіальної громади на 2021 рік</t>
  </si>
  <si>
    <t>Рішення міської ради № 21 від 01.12.2020 року</t>
  </si>
  <si>
    <t>0110180</t>
  </si>
  <si>
    <t>0180</t>
  </si>
  <si>
    <t>0133</t>
  </si>
  <si>
    <t>Інша діяльність у сфері державного управління</t>
  </si>
  <si>
    <t>0113032</t>
  </si>
  <si>
    <t>3032</t>
  </si>
  <si>
    <t>1070</t>
  </si>
  <si>
    <t>Надання пільг окремим категоріям громадян з оплати послуг зв`язку</t>
  </si>
  <si>
    <t>Програма соціальної підтримки населення на території Новоукраїнської міської об'єднаної територіальної громади на 2021-2023 роки</t>
  </si>
  <si>
    <t>Рішення міської ради № 1864 від 13.10.2020 року</t>
  </si>
  <si>
    <t>0113104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</si>
  <si>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</si>
  <si>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</si>
  <si>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</si>
  <si>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0113112</t>
  </si>
  <si>
    <t>3112</t>
  </si>
  <si>
    <t>1040</t>
  </si>
  <si>
    <t>Заходи державної політики з питань дітей та їх соціального захисту</t>
  </si>
  <si>
    <t>0113133</t>
  </si>
  <si>
    <t>3133</t>
  </si>
  <si>
    <t>Інші заходи та заклади молодіжної політики</t>
  </si>
  <si>
    <t>Програма "Сім’я та молодь" Новоукраїнської міської об’єднаної територіальної громади на 2018-2022 роки</t>
  </si>
  <si>
    <t>Рішення міської ради № 1862 від  13.10.2020 р</t>
  </si>
  <si>
    <t>0113140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</si>
  <si>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</si>
  <si>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</si>
  <si>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Програма оздоровлення та відпочинку дітей на 2017-2027 роки</t>
  </si>
  <si>
    <t>Рішення міської ради № 1444 від 10.10.2019 року</t>
  </si>
  <si>
    <t>0113160</t>
  </si>
  <si>
    <t>3160</t>
  </si>
  <si>
    <t>1010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</si>
  <si>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</si>
  <si>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0113191</t>
  </si>
  <si>
    <t>3191</t>
  </si>
  <si>
    <t>1030</t>
  </si>
  <si>
    <t>Інші видатки на соціальний захист ветеранів війни та праці</t>
  </si>
  <si>
    <t>0113210</t>
  </si>
  <si>
    <t>3210</t>
  </si>
  <si>
    <t>1050</t>
  </si>
  <si>
    <t>Організація та проведення громадських робіт</t>
  </si>
  <si>
    <t>0113242</t>
  </si>
  <si>
    <t>3242</t>
  </si>
  <si>
    <t>1090</t>
  </si>
  <si>
    <t>Інші заходи у сфері соціального захисту і соціального забезпечення</t>
  </si>
  <si>
    <t>Міська програма підтримки учасників антитерористичної операції (операції Об’єднаних сил) та членів їх сімей – мешканців Новоукраїнської міської об’єднаної територіальної громади на 2021-2023 роки</t>
  </si>
  <si>
    <t>Рішення міської ради № 1863 від 13.10.2020 року</t>
  </si>
  <si>
    <t>0115011</t>
  </si>
  <si>
    <t>5011</t>
  </si>
  <si>
    <t>0810</t>
  </si>
  <si>
    <t>Проведення навчально-тренувальних зборів і змагань з олімпійських видів спорту</t>
  </si>
  <si>
    <t>Програма розвитку фізичної культури і спорту Новоукраїнської об’єднаної територіальної громади на 2017-2027 роки</t>
  </si>
  <si>
    <t>Рішення міської ради № 1445 від 10.10.2019 року</t>
  </si>
  <si>
    <t>0115031</t>
  </si>
  <si>
    <t>5031</t>
  </si>
  <si>
    <t>Утримання та навчально-тренувальна робота комунальних дитячо-юнацьких спортивних шкіл</t>
  </si>
  <si>
    <t>0116013</t>
  </si>
  <si>
    <t>6013</t>
  </si>
  <si>
    <t>0620</t>
  </si>
  <si>
    <t>Забезпечення діяльності водопровідно-каналізаційного господарства</t>
  </si>
  <si>
    <t>Міська  програма "Питна  вода  на  2018-2025 роки"</t>
  </si>
  <si>
    <t>Рішення міської ради № 1844  від 13.10.2020 року</t>
  </si>
  <si>
    <t>0116014</t>
  </si>
  <si>
    <t>6014</t>
  </si>
  <si>
    <t>Забезпечення збору та вивезення сміття і відходів</t>
  </si>
  <si>
    <t>0116030</t>
  </si>
  <si>
    <t>6030</t>
  </si>
  <si>
    <t>Організація благоустрою населених пунктів</t>
  </si>
  <si>
    <t>Міська  програма "Про конкурс міні-проектів розвитку Новоукраїнської територіальної громади "Влада і громада – разом!" на 2021-2025 роки"</t>
  </si>
  <si>
    <t>Рішення міської ради № 23 від 01.12.2020 року</t>
  </si>
  <si>
    <t>Програма  реформування  і  розвитку житлово- комунального господарства  Новоукраїнської міської об’єднаної територіальної громади на 2018-2025 роки</t>
  </si>
  <si>
    <t>Рішення міської ради № 1843 від 13.10.2020 року</t>
  </si>
  <si>
    <t>Програму "Розвиток та удосконалення цивільного захисту населення Новоукраїнської міської об’єднаної  територіальної громади громади" на 2018-2022 роки</t>
  </si>
  <si>
    <t>Рішення міської ради № 1854  від 13.10.2020 року</t>
  </si>
  <si>
    <t>0116090</t>
  </si>
  <si>
    <t>6090</t>
  </si>
  <si>
    <t>0640</t>
  </si>
  <si>
    <t>Інша діяльність у сфері житлово-комунального господарства</t>
  </si>
  <si>
    <t>0117130</t>
  </si>
  <si>
    <t>7130</t>
  </si>
  <si>
    <t>0421</t>
  </si>
  <si>
    <t>Здійснення заходів із землеустрою</t>
  </si>
  <si>
    <t>0117461</t>
  </si>
  <si>
    <t>7461</t>
  </si>
  <si>
    <t>0456</t>
  </si>
  <si>
    <t>Утримання та розвиток автомобільних доріг та дорожньої інфраструктури за рахунок коштів місцевого бюджету</t>
  </si>
  <si>
    <t>0117610</t>
  </si>
  <si>
    <t>7610</t>
  </si>
  <si>
    <t>0411</t>
  </si>
  <si>
    <t>Сприяння розвитку малого та середнього підприємництва</t>
  </si>
  <si>
    <t>Програма підтримки суб’єктів малого і середнього бізнесу на території Новоукраїнської міської ради на 2017-2025 року</t>
  </si>
  <si>
    <t>Рішення міської ради № 1841 від 13.10.2020</t>
  </si>
  <si>
    <t>0117650</t>
  </si>
  <si>
    <t>7650</t>
  </si>
  <si>
    <t>0490</t>
  </si>
  <si>
    <t>Проведення експертної грошової оцінки земельної ділянки чи права на неї</t>
  </si>
  <si>
    <t>0117660</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</si>
  <si>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</si>
  <si>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</si>
  <si>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0117680</t>
  </si>
  <si>
    <t>7680</t>
  </si>
  <si>
    <t>Членські внески до асоціацій органів місцевого самоврядування</t>
  </si>
  <si>
    <t>0118110</t>
  </si>
  <si>
    <t>8110</t>
  </si>
  <si>
    <t>0320</t>
  </si>
  <si>
    <t>Заходи із запобігання та ліквідації надзвичайних ситуацій та наслідків стихійного лиха</t>
  </si>
  <si>
    <t>0118120</t>
  </si>
  <si>
    <t>8120</t>
  </si>
  <si>
    <t>Заходи з організації рятування на водах</t>
  </si>
  <si>
    <t>Комплексна програма попередження та припинення протиправних дій у сфері державної безпеки, профілактитки злочинності та цивільного захисту населення на території Новоукраїнської міської об’єднаної територіальної громади на 2018-2023 роки</t>
  </si>
  <si>
    <t>Рішення міської ради № 1865  від 13.10.2020 року</t>
  </si>
  <si>
    <t>0118340</t>
  </si>
  <si>
    <t>8340</t>
  </si>
  <si>
    <t>0540</t>
  </si>
  <si>
    <t>Природоохоронні заходи за рахунок цільових фондів</t>
  </si>
  <si>
    <t>0118420</t>
  </si>
  <si>
    <t>8420</t>
  </si>
  <si>
    <t>0830</t>
  </si>
  <si>
    <t>Інші заходи у сфері засобів масової інформації</t>
  </si>
  <si>
    <t>0600000</t>
  </si>
  <si>
    <t>Вiддiл освiти виконавчого комiтету Новоукраїнської мiської ради</t>
  </si>
  <si>
    <t>0611010</t>
  </si>
  <si>
    <t>0910</t>
  </si>
  <si>
    <t>Надання дошкільної освіти</t>
  </si>
  <si>
    <t>0611021</t>
  </si>
  <si>
    <t>1021</t>
  </si>
  <si>
    <t>0921</t>
  </si>
  <si>
    <t>Надання загальної середньої освіти закладами загальної середньої освіти</t>
  </si>
  <si>
    <t>0611070</t>
  </si>
  <si>
    <t>0960</t>
  </si>
  <si>
    <t>Надання позашкільної освіти закладами позашкільної освіти, заходи із позашкільної роботи з дітьми</t>
  </si>
  <si>
    <t>0611141</t>
  </si>
  <si>
    <t>1141</t>
  </si>
  <si>
    <t>0990</t>
  </si>
  <si>
    <t>Забезпечення діяльності інших закладів у сфері освіти</t>
  </si>
  <si>
    <t>0611142</t>
  </si>
  <si>
    <t>1142</t>
  </si>
  <si>
    <t>Інші програми та заходи у сфері освіти</t>
  </si>
  <si>
    <t>0613140</t>
  </si>
  <si>
    <t>1000000</t>
  </si>
  <si>
    <t>Вiддiл культури i туризму виконавчого комiтету Новоукраїнської мiської ради</t>
  </si>
  <si>
    <t>1011080</t>
  </si>
  <si>
    <t>1080</t>
  </si>
  <si>
    <t>Надання спеціальної освіти мистецькими школами</t>
  </si>
  <si>
    <t>1014082</t>
  </si>
  <si>
    <t>4082</t>
  </si>
  <si>
    <t>0829</t>
  </si>
  <si>
    <t>Інші заходи в галузі культури і мистецтва</t>
  </si>
  <si>
    <t>1017340</t>
  </si>
  <si>
    <t>7340</t>
  </si>
  <si>
    <t>0443</t>
  </si>
  <si>
    <t>Проектування, реставрація та охорона пам`яток архітектури</t>
  </si>
  <si>
    <t>Програми інвентаризації та паспортизації об'єктів культурної спадщини на території Новоукраїнської міської об’єднаної територіальної громади на 2018 - 2027 роки</t>
  </si>
  <si>
    <t>Рішення міської ради № 626 від 12.09.2017 року</t>
  </si>
  <si>
    <t>1017622</t>
  </si>
  <si>
    <t>7622</t>
  </si>
  <si>
    <t>0470</t>
  </si>
  <si>
    <t>Реалізація програм і заходів в галузі туризму та курортів</t>
  </si>
  <si>
    <t>Програми розвитку туризму  на території  Новоукраїнської міської об’єднаної територіальної громади на 2018-2026 роки</t>
  </si>
  <si>
    <t>Рішення міської ради № 739 від 12.12.2017 року</t>
  </si>
  <si>
    <t>УСЬОГО</t>
  </si>
  <si>
    <t>X</t>
  </si>
  <si>
    <t xml:space="preserve">до проекту рішення </t>
  </si>
  <si>
    <t>Новоукраїнської міської ради</t>
  </si>
  <si>
    <t>Додаток 1</t>
  </si>
  <si>
    <t xml:space="preserve">ДОХОДИ  </t>
  </si>
  <si>
    <t>бюджету Новоукраїнської міської територіальної громади на 2021</t>
  </si>
  <si>
    <t>(гривень)</t>
  </si>
  <si>
    <t>Код</t>
  </si>
  <si>
    <t>Найменування згідно з Класифікацією доходів бюджету</t>
  </si>
  <si>
    <t>10000000</t>
  </si>
  <si>
    <t>Податкові надходження  </t>
  </si>
  <si>
    <t>11000000</t>
  </si>
  <si>
    <t>Податки на доходи, податки на прибуток, податки на збільшення ринкової вартості  </t>
  </si>
  <si>
    <t>11010000</t>
  </si>
  <si>
    <t>Податок та збір на доходи фізичних осіб</t>
  </si>
  <si>
    <t>11010100</t>
  </si>
  <si>
    <t>Податок на доходи фізичних осіб, що сплачується податковими агентами, із доходів платника податку у вигляді заробітної плати</t>
  </si>
  <si>
    <t>11010200</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</si>
  <si>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</si>
  <si>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11010400</t>
  </si>
  <si>
    <t>Податок на доходи фізичних осіб, що сплачується податковими агентами, із доходів платника податку інших ніж заробітна плата</t>
  </si>
  <si>
    <t>11010500</t>
  </si>
  <si>
    <t>Податок на доходи фізичних осіб, що сплачується фізичними особами за результатами річного декларування</t>
  </si>
  <si>
    <t>11010900</t>
  </si>
  <si>
    <t>Податок на доходи фізичних осіб від оподаткування пенсійних виплат або щомісячного довічного грошового утримання, що сплачується (перераховується) згідно з Податковим кодексом України</t>
  </si>
  <si>
    <t>Податок на прибуток підприємств  </t>
  </si>
  <si>
    <t>Податок на прибуток підприємств та фінансових установ комунальної власності </t>
  </si>
  <si>
    <t>Рентна плата та плата за використання інших природних ресурсів </t>
  </si>
  <si>
    <t>Рентна плата за спеціальне використання лісових ресурсів </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</si>
  <si>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</si>
  <si>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Рентна плата за користування надрами </t>
  </si>
  <si>
    <t>Рентна плата за користування надрами для видобування корисних копалин загальнодержавного значення </t>
  </si>
  <si>
    <t>14000000</t>
  </si>
  <si>
    <t>Внутрішні податки на товари та послуги  </t>
  </si>
  <si>
    <t>14020000</t>
  </si>
  <si>
    <t>Акцизний податок з вироблених в Україні підакцизних товарів (продукції)</t>
  </si>
  <si>
    <t>14021900</t>
  </si>
  <si>
    <t>Пальне</t>
  </si>
  <si>
    <t>14030000</t>
  </si>
  <si>
    <t>Акцизний податок з ввезених на митну територію України підакцизних товарів (продукції) </t>
  </si>
  <si>
    <t>14031900</t>
  </si>
  <si>
    <t>14040000</t>
  </si>
  <si>
    <t>Акцизний податок з реалізації суб`єктами господарювання роздрібної торгівлі підакцизних товарів</t>
  </si>
  <si>
    <t>18000000</t>
  </si>
  <si>
    <t>Місцеві податки</t>
  </si>
  <si>
    <t>18010000</t>
  </si>
  <si>
    <t>Податок на майно</t>
  </si>
  <si>
    <t>18010100</t>
  </si>
  <si>
    <t>Податок на нерухоме майно, відмінне від земельної ділянки, сплачений юридичними особами, які є власниками об`єктів житлової нерухомості</t>
  </si>
  <si>
    <t>18010200</t>
  </si>
  <si>
    <t>Податок на нерухоме майно, відмінне від земельної ділянки, сплачений фізичними особами, які є власниками об`єктів житлової нерухомості</t>
  </si>
  <si>
    <t>18010300</t>
  </si>
  <si>
    <t>Податок на нерухоме майно, відмінне від земельної ділянки, сплачений фізичними особами, які є власниками об`єктів нежитлової нерухомості</t>
  </si>
  <si>
    <t>18010400</t>
  </si>
  <si>
    <t>Податок на нерухоме майно, відмінне від земельної ділянки, сплачений юридичними особами, які є власниками об`єктів нежитлової нерухомості</t>
  </si>
  <si>
    <t>18010500</t>
  </si>
  <si>
    <t>Земельний податок з юридичних осіб  </t>
  </si>
  <si>
    <t>18010600</t>
  </si>
  <si>
    <t>Орендна плата з юридичних осіб  </t>
  </si>
  <si>
    <t>18010700</t>
  </si>
  <si>
    <t>Земельний податок з фізичних осіб  </t>
  </si>
  <si>
    <t>18010900</t>
  </si>
  <si>
    <t>Орендна плата з фізичних осіб  </t>
  </si>
  <si>
    <t>18011000</t>
  </si>
  <si>
    <t>Транспортний податок з фізичних осіб</t>
  </si>
  <si>
    <t>18011100</t>
  </si>
  <si>
    <t>Транспортний податок з юридичних осіб</t>
  </si>
  <si>
    <t>18050000</t>
  </si>
  <si>
    <t>Єдиний податок  </t>
  </si>
  <si>
    <t>18050300</t>
  </si>
  <si>
    <t>Єдиний податок з юридичних осіб </t>
  </si>
  <si>
    <t>18050400</t>
  </si>
  <si>
    <t>Єдиний податок з фізичних осіб </t>
  </si>
  <si>
    <t>18050500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</si>
  <si>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</si>
  <si>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19000000</t>
  </si>
  <si>
    <t>Інші податки та збори </t>
  </si>
  <si>
    <t>19010000</t>
  </si>
  <si>
    <t>Екологічний податок </t>
  </si>
  <si>
    <t>19010100</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</si>
  <si>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дворокису вуглецю)</t>
  </si>
  <si>
    <t>19010200</t>
  </si>
  <si>
    <t>Надходження від скидів забруднюючих речовин безпосередньо у водні об`єкти </t>
  </si>
  <si>
    <t>19010300</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</si>
  <si>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 </t>
  </si>
  <si>
    <t>20000000</t>
  </si>
  <si>
    <t>Неподаткові надходження  </t>
  </si>
  <si>
    <t>21000000</t>
  </si>
  <si>
    <t>Доходи від власності та підприємницької діяльності  </t>
  </si>
  <si>
    <t>21080000</t>
  </si>
  <si>
    <t>Інші надходження  </t>
  </si>
  <si>
    <t>21081100</t>
  </si>
  <si>
    <t>Адміністративні штрафи та інші санкції </t>
  </si>
  <si>
    <t>21081500</t>
  </si>
  <si>
    <t>Адміністративні штрафи та штрафні санкції за порушення законодавства у сфері виробництва та обігу алкогольних напоїв та тютюнових виробів</t>
  </si>
  <si>
    <t>22000000</t>
  </si>
  <si>
    <t>Адміністративні збори та платежі, доходи від некомерційної господарської діяльності </t>
  </si>
  <si>
    <t>22010000</t>
  </si>
  <si>
    <t>Плата за надання адміністративних послуг</t>
  </si>
  <si>
    <t>22010300</t>
  </si>
  <si>
    <t>Адміністративний збір за проведення державної реєстрації юридичних осіб, фізичних осіб – підприємців та громадських формувань</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</si>
  <si>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</si>
  <si>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</si>
  <si>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</si>
  <si>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t>
  </si>
  <si>
    <t>22090000</t>
  </si>
  <si>
    <t>Державне мито  </t>
  </si>
  <si>
    <t>22090100</t>
  </si>
  <si>
    <t>Державне мито, що сплачується за місцем розгляду та оформлення документів, у тому числі за оформлення документів на спадщину і дарування  </t>
  </si>
  <si>
    <t>22090200</t>
  </si>
  <si>
    <t>Державне мито, не віднесене до інших категорій  </t>
  </si>
  <si>
    <t>25000000</t>
  </si>
  <si>
    <t>Власні надходження бюджетних установ  </t>
  </si>
  <si>
    <t>разом</t>
  </si>
  <si>
    <t>25010000</t>
  </si>
  <si>
    <t>Надходження від плати за послуги, що надаються бюджетними установами згідно із законодавством </t>
  </si>
  <si>
    <t>культ.</t>
  </si>
  <si>
    <t>25010100</t>
  </si>
  <si>
    <t>Плата за послуги, що надаються бюджетними установами згідно з їх основною діяльністю </t>
  </si>
  <si>
    <t xml:space="preserve">терцентр </t>
  </si>
  <si>
    <t>Осв.1738870; культ.116523; терц.60000</t>
  </si>
  <si>
    <t>25010300</t>
  </si>
  <si>
    <t>Плата за оренду майна бюджетних установ, що здійснюється відповідно до Закону України "Про оренду державного та комунального майна" </t>
  </si>
  <si>
    <t xml:space="preserve">освіта </t>
  </si>
  <si>
    <t>освіта 34104</t>
  </si>
  <si>
    <t>30000000</t>
  </si>
  <si>
    <t>Доходи від операцій з капіталом  </t>
  </si>
  <si>
    <t>31000000</t>
  </si>
  <si>
    <t>Надходження від продажу основного капіталу  </t>
  </si>
  <si>
    <t>31010000</t>
  </si>
  <si>
    <t>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власники яких невідомі </t>
  </si>
  <si>
    <t>31010200</t>
  </si>
  <si>
    <t>Кошти від реалізації безхазяйного майна, 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  </t>
  </si>
  <si>
    <t>33000000</t>
  </si>
  <si>
    <t>Кошти від продажу землі і нематеріальних активів </t>
  </si>
  <si>
    <t>33010000</t>
  </si>
  <si>
    <t>Кошти від продажу землі  </t>
  </si>
  <si>
    <t>33010100</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</si>
  <si>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</si>
  <si>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 xml:space="preserve">Усього ( без урахування міжбюджетних трансфертів) </t>
  </si>
  <si>
    <t>40000000</t>
  </si>
  <si>
    <t>Офіційні трансферти  </t>
  </si>
  <si>
    <t>41000000</t>
  </si>
  <si>
    <t>Від органів державного управління  </t>
  </si>
  <si>
    <t>41030000</t>
  </si>
  <si>
    <t>Субвенції  з державного бюджету місцевим бюджетам</t>
  </si>
  <si>
    <t>Субвенція з державного бюджету місцевим бюджетам на придбання витратних матеріалів для закладів охорони здоров'я та лікарських засобів для інгаляційної анестезії</t>
  </si>
  <si>
    <t>41033900</t>
  </si>
  <si>
    <t>Освітня субвенція з державного бюджету місцевим бюджетам</t>
  </si>
  <si>
    <t>41034200</t>
  </si>
  <si>
    <t>Медична субвенція з державного бюджету місцевим бюджетам</t>
  </si>
  <si>
    <t>Дотації з місцевих бюджетів іншим місцевим бюджетам</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</si>
  <si>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</si>
  <si>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сума підлягає уточненню</t>
  </si>
  <si>
    <t>Субвенції з місцевих бюджетів іншим місцевим бюджетам</t>
  </si>
  <si>
    <t>Субвенція з місцевого бюджету на здійснення переданих видатків у сфері освіти за рахунок коштів освітньої субвенції</t>
  </si>
  <si>
    <t>Субвенція з місцевого бюджету за рахунок залишку коштів освітньої субвенції, що утворився на початок бюджетного періоду</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</si>
  <si>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</si>
  <si>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</si>
  <si>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</si>
  <si>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Інші субвенції з місцевого бюджету</t>
  </si>
  <si>
    <t>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</si>
  <si>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 xml:space="preserve"> </t>
  </si>
  <si>
    <t>Х</t>
  </si>
  <si>
    <t>Разом доходів</t>
  </si>
  <si>
    <t>Додаток 2</t>
  </si>
  <si>
    <t>ФІНАНСУВАННЯ</t>
  </si>
  <si>
    <t xml:space="preserve">Код </t>
  </si>
  <si>
    <t>Найменування згідно з класифікацією фінансування бюджету</t>
  </si>
  <si>
    <t>Фінансування за типом кредитора</t>
  </si>
  <si>
    <t>Внутрішнє фінансування</t>
  </si>
  <si>
    <t>Фінансування  за рахунок зміни залишків коштів  бюджетів</t>
  </si>
  <si>
    <t>у тому числі за рахунок залишків коштів, що склалися на початок року</t>
  </si>
  <si>
    <t>з них за рахунок залишків коштів субвенцій з державного бюджету</t>
  </si>
  <si>
    <t>На початок періоду</t>
  </si>
  <si>
    <t>На кінець періоду</t>
  </si>
  <si>
    <t>Кошти, що передаються із загального фонду бюджету до бюджету розвитку (спеціального фонду)</t>
  </si>
  <si>
    <t>у тому числі за рахунок:</t>
  </si>
  <si>
    <t>субвенцій з державного бюджету</t>
  </si>
  <si>
    <t>Загальне фінансування</t>
  </si>
  <si>
    <t>Фінансування за типом боргового зобов'язання</t>
  </si>
  <si>
    <t>Фінансування за активними операціями</t>
  </si>
  <si>
    <t>602000</t>
  </si>
  <si>
    <t>Зміни обсягів бюджетних коштів</t>
  </si>
  <si>
    <t>з них за рахунок залишків коштів  субвенцій з державного бюджету</t>
  </si>
  <si>
    <t>602100</t>
  </si>
  <si>
    <t>602200</t>
  </si>
  <si>
    <t>602400</t>
  </si>
  <si>
    <t>субвенцій з місцевого бюджету</t>
  </si>
  <si>
    <t>Додаток 3</t>
  </si>
  <si>
    <r>
      <t>Код Програмної класифікації видатків та кредитування місцевих бюджетів</t>
    </r>
    <r>
      <rPr>
        <vertAlign val="superscript"/>
        <sz val="8"/>
        <rFont val="Times New Roman"/>
        <family val="1"/>
        <charset val="204"/>
      </rPr>
      <t>1</t>
    </r>
  </si>
  <si>
    <t>Код Типової програмної класифікації видатків та кредитування місцевих бюджетів</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</si>
  <si>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місцевих бюджетів</t>
  </si>
  <si>
    <t>Разом</t>
  </si>
  <si>
    <t>видатки споживання</t>
  </si>
  <si>
    <t>з них</t>
  </si>
  <si>
    <t>видатки розвитку</t>
  </si>
  <si>
    <t>з них капітальні видатки за рахунок коштів, що передаються із загального фонду до бюджету розвитку (спеціального фонду)</t>
  </si>
  <si>
    <t>оплата праці</t>
  </si>
  <si>
    <t>комунальні послуги та енергоносії</t>
  </si>
  <si>
    <t>1</t>
  </si>
  <si>
    <t>2</t>
  </si>
  <si>
    <t>3</t>
  </si>
  <si>
    <t>0110000</t>
  </si>
  <si>
    <t>у тому числі за рахунок субвенції з :</t>
  </si>
  <si>
    <t>державного бюджету:</t>
  </si>
  <si>
    <t>місцевих бюджетів:</t>
  </si>
  <si>
    <t xml:space="preserve">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 </t>
  </si>
  <si>
    <t>у тому числі за рахунок субвенції з місцевих бюджетів:</t>
  </si>
  <si>
    <t>0112010</t>
  </si>
  <si>
    <t>2010</t>
  </si>
  <si>
    <t>0731</t>
  </si>
  <si>
    <t>Багатопрофільна стаціонарна медична допомога населенню</t>
  </si>
  <si>
    <t>0112111</t>
  </si>
  <si>
    <t>2111</t>
  </si>
  <si>
    <t>0726</t>
  </si>
  <si>
    <t>Первинна медична допомога населенню, що надається центрами первинної медичної (медико-санітарної) допомоги</t>
  </si>
  <si>
    <t>у тому числі субвенція з:</t>
  </si>
  <si>
    <t>місцевого бюджету за рахунок відповідної субвенції з державного бюджету:</t>
  </si>
  <si>
    <t>у тому числі за рахунок іншої субвенції з місцевого бюджету</t>
  </si>
  <si>
    <t>0112144</t>
  </si>
  <si>
    <t>2144</t>
  </si>
  <si>
    <t>0763</t>
  </si>
  <si>
    <t>Централізовані заходи з лікування хворих на цукровий та нецукровий діабет</t>
  </si>
  <si>
    <t>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</si>
  <si>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іншої субвенції з місцевого бюджету</t>
  </si>
  <si>
    <t>Надання пільг окремим категоріям громадян з оплати послуг зв'язку</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</si>
  <si>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</si>
  <si>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0113121</t>
  </si>
  <si>
    <t>3121</t>
  </si>
  <si>
    <t xml:space="preserve">Утримання та забезпечення діяльності центрів соціальних служб </t>
  </si>
  <si>
    <t>0113192</t>
  </si>
  <si>
    <t>Надання фінансової підтримки громадським організаціям ветеранів і осіб з інвалідністю, діяльність яких має соціальну спрямованість</t>
  </si>
  <si>
    <t>0113241</t>
  </si>
  <si>
    <t>3241</t>
  </si>
  <si>
    <t>Забезпечення діяльності інших закладів у сфері соціального захисту і соціального забезпечення</t>
  </si>
  <si>
    <t>у тому числі за рахунок субвенції з місцевих бюджетів</t>
  </si>
  <si>
    <t>0116071</t>
  </si>
  <si>
    <t>6071</t>
  </si>
  <si>
    <t>Відшкодування різниці між розміром ціни (тарифу) на житлово-комунальні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</si>
  <si>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0117330</t>
  </si>
  <si>
    <t>7330</t>
  </si>
  <si>
    <t>Будівництво інших об'єктів комунальної власності</t>
  </si>
  <si>
    <t>0117350</t>
  </si>
  <si>
    <t>7350</t>
  </si>
  <si>
    <t>Розроблення схем планування та забудови територій (містобудівної документації)</t>
  </si>
  <si>
    <t>0118230</t>
  </si>
  <si>
    <t>8230</t>
  </si>
  <si>
    <t>0380</t>
  </si>
  <si>
    <t>Інші заходи громадського порядку та безпеки</t>
  </si>
  <si>
    <t>0119410</t>
  </si>
  <si>
    <t>9410</t>
  </si>
  <si>
    <t>Субвенція з місцевого бюджету на здійснення переданих видатків у сфері охорони здоров"я за рахунок коштів медичної субвенції</t>
  </si>
  <si>
    <t>у тому числі за рахунок субвенції з державного бюджету:</t>
  </si>
  <si>
    <t>0114080</t>
  </si>
  <si>
    <r>
      <t xml:space="preserve">Відділ освіти виконавчого комітету Новоукраїнської </t>
    </r>
    <r>
      <rPr>
        <b/>
        <sz val="12"/>
        <color indexed="8"/>
        <rFont val="Times New Roman"/>
        <family val="1"/>
        <charset val="204"/>
      </rPr>
      <t>міської ради</t>
    </r>
  </si>
  <si>
    <t>0610000</t>
  </si>
  <si>
    <t>0160</t>
  </si>
  <si>
    <t xml:space="preserve">Керівництво і управління у відповідній сфері у містах (місті Києві), селищах, селах територіальних громадах </t>
  </si>
  <si>
    <t>1000</t>
  </si>
  <si>
    <t>у тому числі за рахунок освітньої субвенції з державного бюджету</t>
  </si>
  <si>
    <t>у тому числі за рахунок субвенції з місцевого бюджету на здійснення переданих видатків у сфері освіти за рахунок коштів освітньої субвенції</t>
  </si>
  <si>
    <t>у тому числі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</si>
  <si>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Надання дошкільної освiти</t>
  </si>
  <si>
    <t xml:space="preserve">Надання загальної середньої освіти закладами загальної середньої освіти </t>
  </si>
  <si>
    <t>0611031</t>
  </si>
  <si>
    <t>1031</t>
  </si>
  <si>
    <t>0611150</t>
  </si>
  <si>
    <t>1150</t>
  </si>
  <si>
    <t>Методичне забезпечення діяльності закладів освіти</t>
  </si>
  <si>
    <t>0611160</t>
  </si>
  <si>
    <t>Інші програми, заклади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</si>
  <si>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</si>
  <si>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</si>
  <si>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</si>
  <si>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</si>
  <si>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</si>
  <si>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коштів освітньої субвенції</t>
  </si>
  <si>
    <t>1160</t>
  </si>
  <si>
    <t>Забезпечення діяльності центрів професійного розвитку педагогічних працівників</t>
  </si>
  <si>
    <t>0611200</t>
  </si>
  <si>
    <t>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</si>
  <si>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</si>
  <si>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Відділ культури і туризму виконавчого комітету Новоукраїнської міської ради</t>
  </si>
  <si>
    <t>1010160</t>
  </si>
  <si>
    <t>1010000</t>
  </si>
  <si>
    <t xml:space="preserve">Надання спеціальної освіти мистецькими школами </t>
  </si>
  <si>
    <t>1014030</t>
  </si>
  <si>
    <t>4030</t>
  </si>
  <si>
    <t>0824</t>
  </si>
  <si>
    <t>Забезпечення діяльності бiблiотек</t>
  </si>
  <si>
    <t>1014040</t>
  </si>
  <si>
    <t>4040</t>
  </si>
  <si>
    <t>Забезпечення діяльності музеїв і виставок</t>
  </si>
  <si>
    <t>1014060</t>
  </si>
  <si>
    <t>4060</t>
  </si>
  <si>
    <t>0828</t>
  </si>
  <si>
    <t>Забезпечення діяльності палаців i будинків культури, клубів, центрів дозвілля та iнших клубних закладів</t>
  </si>
  <si>
    <t>1014081</t>
  </si>
  <si>
    <t>4081</t>
  </si>
  <si>
    <t xml:space="preserve">Забезпечення діяльності інших закладів в галузі культури і мистецтва </t>
  </si>
  <si>
    <t>Проектування, реставрація та охорона пам'яток архітектури</t>
  </si>
  <si>
    <t>3700000</t>
  </si>
  <si>
    <t xml:space="preserve">Фінансове управління  Новоукраїнської міської ради </t>
  </si>
  <si>
    <t>3710000</t>
  </si>
  <si>
    <t>3710160</t>
  </si>
  <si>
    <t>3718710</t>
  </si>
  <si>
    <t>8710</t>
  </si>
  <si>
    <t>Резервний фонд місцевого бюджету</t>
  </si>
  <si>
    <t>х</t>
  </si>
  <si>
    <t xml:space="preserve">Всього: </t>
  </si>
  <si>
    <t>у тому числі за рахунок субвенцій з державного бюджету</t>
  </si>
  <si>
    <t>у тому числі за рахунок субвенцій з місцевого бюджету</t>
  </si>
  <si>
    <t>Додаток 4</t>
  </si>
  <si>
    <t>КРЕДИТУВАННЯ</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</si>
  <si>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</si>
  <si>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Надання кредитів</t>
  </si>
  <si>
    <t>Повернення кредитів</t>
  </si>
  <si>
    <t>Кредитування, усього</t>
  </si>
  <si>
    <t>загальний фонд</t>
  </si>
  <si>
    <t>спеціальний фонд</t>
  </si>
  <si>
    <t>-</t>
  </si>
  <si>
    <t>Додаток 5</t>
  </si>
  <si>
    <t>Міжбюджетні трансферти на 2021 рік бюджету Новоукраїнської міської територіальної громади</t>
  </si>
  <si>
    <t xml:space="preserve">      1. Показники міжбюджетних трансфертів з інших бюджетів</t>
  </si>
  <si>
    <t>(грн)</t>
  </si>
  <si>
    <t>Код Класифікації доходу бюджету/ Код бюджету</t>
  </si>
  <si>
    <t>Найменування трансферту/ Найменування бюджету – надавача міжбюджетного трансферту</t>
  </si>
  <si>
    <t>І. Трансферти до загального фонду бюджету</t>
  </si>
  <si>
    <t>Освітня субвенція з державного бюджету місцевим бюджетам </t>
  </si>
  <si>
    <t>99000000000</t>
  </si>
  <si>
    <t>Державний бюджет</t>
  </si>
  <si>
    <t>41040200</t>
  </si>
  <si>
    <t>11100000000</t>
  </si>
  <si>
    <t>Обласний бюджет Кіровоградської області</t>
  </si>
  <si>
    <t>41051000</t>
  </si>
  <si>
    <t>41051200</t>
  </si>
  <si>
    <t>41053900</t>
  </si>
  <si>
    <t>11523000000</t>
  </si>
  <si>
    <t xml:space="preserve">Бюджет Глодоської сільської територіальної громади </t>
  </si>
  <si>
    <t>11549000000</t>
  </si>
  <si>
    <t>Бюджет Рівнянської сільської територіальної громади</t>
  </si>
  <si>
    <t>41055000</t>
  </si>
  <si>
    <t>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</si>
  <si>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ІІ. Трансферти до спеціального фонду бюджету</t>
  </si>
  <si>
    <t xml:space="preserve">УСЬОГО за розділом І та ІІ, у тому числі: </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</si>
  <si>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</si>
  <si>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</si>
  <si>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 xml:space="preserve">Код типової програмної класифікації видатків та кредитування місцевого бюджету </t>
  </si>
  <si>
    <t>Додаток 6</t>
  </si>
  <si>
    <t xml:space="preserve">Розподіл коштів бюджету розвитку Новоукраїнської  міської територіальної громади на здійснення заходів із будівництва, реконструкції і реставрації, капітального ремонту об'єктів виробничої, комунікаційної та соціальної інфраструктури за об'єктами у 2021 році
</t>
  </si>
  <si>
    <t>Код програмної класифікації видатків та кредитування місцевих бюджетів</t>
  </si>
  <si>
    <t>Код Типової програмної класифікації видатків та кредиту-вання місцевих бюджетів</t>
  </si>
  <si>
    <t>Код Функціона-льної класифікації видатків та креди-тування бюджету</t>
  </si>
  <si>
    <t>Найменування головного розпорядника коштів обласного бюджету, відповідального виконавця, найменування бюджетної програми згідно з Типовою програмною класифікацією видатків та кредитування місцевих бюджетів</t>
  </si>
  <si>
    <t xml:space="preserve">Найменування об'єкта будівництва / вид будівельних робіт, у тому числі проектні роботи
</t>
  </si>
  <si>
    <t xml:space="preserve">Загальна тривалість будівництва (рік початку і завершення)
</t>
  </si>
  <si>
    <t xml:space="preserve">Загальна вартість будівництва, гривень
</t>
  </si>
  <si>
    <t>Рівень виконання робіт на початок бюджетного періоду, %</t>
  </si>
  <si>
    <t>Обсяг видатків бюджету розвитку, які спрямовуються на будівництво об'єкта у бюджетному періоді, гривень</t>
  </si>
  <si>
    <t>у тому числі за рахунок коштів:</t>
  </si>
  <si>
    <t>Рівень готовності об’єкта на кінець бюджетного періоду, %</t>
  </si>
  <si>
    <t>0117310</t>
  </si>
  <si>
    <t>7310</t>
  </si>
  <si>
    <t>Будівництво об'єктів житлово-комунального господарства</t>
  </si>
  <si>
    <t>з них:</t>
  </si>
  <si>
    <t>0117362</t>
  </si>
  <si>
    <t>7362</t>
  </si>
  <si>
    <t>Виконання інвестиційних проектів в рамках формування інфраструктури об'єднаних територіальних громад</t>
  </si>
  <si>
    <t>в тому числі за рахунок коштів державного бюджету на формування інфраструктури об'єднаних територіальних громад</t>
  </si>
  <si>
    <t>"Реконструкція мереж вуличного освітлення від КТП – 121  по вул. Каховська, Іліци, Волошкова, Шумілова  м.Новоукраїнка Кіровоградської області"</t>
  </si>
  <si>
    <t>"Реконструкція мереж вуличного освітлення від КТП – 76  по вул.Корольова, Кармелюка, Дачна, Кутузова в с.Новоолександрівка Новоукраїнського району Кіровоградської області"</t>
  </si>
  <si>
    <t>"Реконструкція вуличного освітлення від ТП – 7 Новоукраїнського КХП  по вул. Чайковського, Елеваторна, М.Вороного в м.Новоукраїнка Кіровоградської області"</t>
  </si>
  <si>
    <t>"Реконструкція мереж вуличного освітлення від КТП – 5  по вул. Левицького, Садова, Івана Богуна, Набережна, Жуковського в м.Новоукраїнка, Кіровоградської області"</t>
  </si>
  <si>
    <t>"Капітальний ремонт (відновлення) тротуару із плитки ФЕМ по вул. Гагаріна від вул. В.Демченка до вул.Покровської у м. Новоукраїнка Кіровоградської області"</t>
  </si>
  <si>
    <t>"Придбання спецобладнання (устаткування з обмеження водовідведення, прочистки і телеінспекції водопровідних і каналізаційних мереж та віброплити) для комунального підприємства "Новоукраїнське житлово-комунальне підприємство"</t>
  </si>
  <si>
    <t>0117363</t>
  </si>
  <si>
    <t>7363</t>
  </si>
  <si>
    <t>Виконання інвестиційних проектів в рамках здійснення заходів щодо соціально - економічного розвитку окремих територій</t>
  </si>
  <si>
    <t xml:space="preserve">Реконструкція очисних споруд  по вул. Мокряка  у м.Новоукраїнка, Кіровоградської обл., продуктивністю 200 м3/доб.(Коригування)  </t>
  </si>
  <si>
    <t>у тому числі за рахунок субвенції з державного бюджету місцевим бюджетам на здійснення заходів щодо соціально-економічного розвитку окремих територій</t>
  </si>
  <si>
    <r>
      <t xml:space="preserve">Відділ освіти </t>
    </r>
    <r>
      <rPr>
        <b/>
        <sz val="16"/>
        <color indexed="8"/>
        <rFont val="Times New Roman"/>
        <family val="1"/>
        <charset val="204"/>
      </rPr>
      <t>міської ради</t>
    </r>
  </si>
  <si>
    <t>0617321</t>
  </si>
  <si>
    <t>7321</t>
  </si>
  <si>
    <t>Будівництво освітніх установ та закладів</t>
  </si>
  <si>
    <t>"Реконструкцiя частини будiвлi  Воронiвської філії Новоукраїнського навчально-виховного комплексу №8 "Загальноосвітня школа І-ІІІ ступенів – дошкільний навчальний заклад"  під філію "Воронівський дошкiльний навчальний заклад" у  с. Воронiвка Новоукраїнського району Кіровоградської області"</t>
  </si>
  <si>
    <t>2018-2019</t>
  </si>
  <si>
    <t xml:space="preserve">Виготовлення проектно-кошторисної документації  "Будівництво блочно-модульної котельні в Новоукраїнському навчально-виховному комплексі "Загальноосвітня школа І ступеня  з поглибленим вивченням англійської мови- гімназія "Лідер" Новоукраїнської міської ради за адресою Кіровоградська область, м.Новоукраїнка, вул.Соборна, 46/16" </t>
  </si>
  <si>
    <t>0617363</t>
  </si>
  <si>
    <t>Виконання інвестиційних проектів в рамках здійснення заходів щодо соціально-економічного розвитку окремих територій</t>
  </si>
  <si>
    <t>Будівництво блочно-модульної транспортабельної котельні у філії "Загальноосвітня школа №3" Новоукраїнської загальноосвітньої школи І-ІІІ ступенів №6 Новоукраїнської міської ради, за адресою: Кіровоградська область м. Новоукраїнка, вул.Миколи Вороного, 169"</t>
  </si>
  <si>
    <t xml:space="preserve">у тому числі за рахунок залишку коштів субвенції з державного бюджету місцевим бюджетам на здійснення заходів щодо соціально-економічного розвитку окремих територій, що утворився на кінець 2018 року </t>
  </si>
  <si>
    <t>Відділ культури і туризму міської ради</t>
  </si>
  <si>
    <t>1017324</t>
  </si>
  <si>
    <t>7324</t>
  </si>
  <si>
    <t>Будівництво установ та закладів культури</t>
  </si>
  <si>
    <t xml:space="preserve">Капітальний ремонт котельні та системи опалення Новоукраїнського комунального будинку культури  №1 за адресою: Кіровоградська область, Новоукраїнський район,  м. Новоукраїнка,  вул. Миколи .Вороного, 204 </t>
  </si>
  <si>
    <t>Фінансове управління</t>
  </si>
  <si>
    <t xml:space="preserve">Розподіл витрат бюджету Новоукраїнської міської  територіальної громади  на реалізацію міських програм у 2021 році
</t>
  </si>
  <si>
    <t>І. ПОТОЧНІ ВИДАТКИ</t>
  </si>
  <si>
    <t>1. Загальний фонд</t>
  </si>
  <si>
    <t>Назва установи</t>
  </si>
  <si>
    <t>КПК</t>
  </si>
  <si>
    <t>Пропонується виділити (грн.)</t>
  </si>
  <si>
    <t>Дата та № листа, доповідної записки</t>
  </si>
  <si>
    <t>Примітка</t>
  </si>
  <si>
    <t>Виконком</t>
  </si>
  <si>
    <t>06.01.2021 б/н</t>
  </si>
  <si>
    <t>29.09.2020 б/н</t>
  </si>
  <si>
    <t>Перерозподіл бюджетних призначень в межах виділених річних асигнувань в сумі 15738 грн., перенесення фінансування  з КПКВ 0117330 КЕКВ 3132, а саме збільшення фінансування для оплати послуг з технічного обстеження приміщення  та виготовлення звіту про технічний стан будівельних конструкцій Мар'янопільського старостату Новоукраїнської міської об'єднаної територіальної громади КЕКВ 2240</t>
  </si>
  <si>
    <t>Перерозподіл бюджетних призначень в межах виділених річних асигнувань в сумі 280600 грн., перенесення фінансування з КПКВ 0113210  КЕКВ 2111 в сумі 40000 грн. та КЕКВ 2120 в сумі 8800 грн., КПКВ 0116090  КЕКВ 2111 в сумі 130000 грн. та КЕКВ 2120 в сумі 28600 грн., КПКВ 0113121  КЕКВ 2111 в сумі 60000 грн. та КЕКВ 2120 в сумі 13200 грн., в зв'язку з економією, збільшення фінансування на виплату заробітної плати в зв'язку з підвищенням посадового окладу з червня 2019 року  в сумі  230000 грн., КЕКВ 2111 та  нарахування на заробітну плату в сумі 50600 грн. КЕКВ 2120;</t>
  </si>
  <si>
    <t>Перерозподіл бюджетних призначень в межах виділених річних асигнувань в сумі 286700 грн., перенесення фінансування з головного розпорядника коштів відділу освіти  Новоукраїнської міської ради  з  КПКВ 0611010  КЕКВ 2111 в сумі 235000 грн. та КЕКВ 2120 в сумі 51700 грн., в зв'язку з економією, збільшення фінансування на виплату заробітної плати в зв'язку з підвищенням посадового окладу з червня 2019 року  в сумі  235000 грн., КЕКВ 2111 та  нарахування на заробітну плату в сумі 51700 грн. КЕКВ 2120;</t>
  </si>
  <si>
    <t>10.11.2020 б/н</t>
  </si>
  <si>
    <t>Перерозподіл бюджетних призначень в межах виділених річних асигнувань в сумі 3128 грн., перенесення фінансування з КПКВ КПКВ 0117461 КЕКВ 2240, збільшення фінансування для передплати періодичних видань на 2021 рік ветеранам по акції "Зірка пам'яті" в кількості 10 шт., з них  КЕКВ 2210 в сумі 2792 грн.,  КЕКВ 2240 в сумі 336 грн.</t>
  </si>
  <si>
    <t>29.10.2019 б/н</t>
  </si>
  <si>
    <t>29.03.2020 б/н</t>
  </si>
  <si>
    <t>Перерозподіл бюджетних призначень в межах виділених річних асигнувань в сумі 31021 грн., перенесення фінансування з КПКВ 0113140 КЕКВ 2282, , а саме збільшення фінансування  на  надання матеріальної допомоги жителям громади на 2020 рік   КЕКВ 2730</t>
  </si>
  <si>
    <r>
      <t xml:space="preserve">Перерозподіл бюджетних призначень в межах виділених річних асигнувань в сумі 18000 грн., перенесення фінансування з КПКВ </t>
    </r>
    <r>
      <rPr>
        <sz val="12"/>
        <rFont val="Times New Roman"/>
        <family val="1"/>
        <charset val="204"/>
      </rPr>
      <t>0117461 КЕКВ 2240,</t>
    </r>
    <r>
      <rPr>
        <sz val="12"/>
        <color indexed="8"/>
        <rFont val="Times New Roman"/>
        <family val="1"/>
        <charset val="204"/>
      </rPr>
      <t xml:space="preserve"> а саме  на придбання принтерів для впровадження прогамного комплексу "Інтегрована інформаційна система "Соціальна громада" для працівників соціального захисту Новоукраїнської міської об'єднаної територіальної громади   для організації надання соціальних послуг із застосуванням електронного документообігу  (2 принтери по7800 грн. та 1 паринтер за 8300 грн.)   КЕКВ 3110</t>
    </r>
  </si>
  <si>
    <t>15.01.2020 б/н</t>
  </si>
  <si>
    <t>Додаткові кошти  в сумі 7307 грн. на виготовлення технічного паспорту на об'єкт нерухомого майна стадіону для підготовки об'єкта до реконструкції КЕКВ 2240</t>
  </si>
  <si>
    <t>Перерозподіл бюджетних призначень в межах виділених річних асигнувань в сумі 24500 грн., перенесення фінансування з  КЕКВ 2240, а саме зменшення фінансування на  оздоровлення та відпочинок дітей, яке не відбулося внаслідок карантину КЕКВ 2240, у зв'язку з економією коштів, за рахунок оздоровлення дітей, яке не відбулося внаслідок карантину по спортивній школі</t>
  </si>
  <si>
    <t>Перерозподіл бюджетних призначень в межах виділених річних асигнувань в сумі 24500 грн., перенесення фінансування на КЕКВ 2240, а саме збільшення фінансування на оплату послуг з поточного ремонту системи водовідведення та послуг з відновлення  відмостки та та водовідвідних жолобів покрівлі  КЕКВ 2240 по спортивній школі</t>
  </si>
  <si>
    <t xml:space="preserve">Перерозподіл бюджетних призначень в межах виділених річних асигнувань  в сумі 30000 грн., перенесення фінансування з КПКВ 0117461  КЕКВ 3110, а саме збільшення фінансування   на оплату послуг з вивезення сміття КЕКВ 2275 </t>
  </si>
  <si>
    <t>28.08.2020 б/н</t>
  </si>
  <si>
    <t xml:space="preserve">Перерозподіл бюджетних призначень в межах виділених річних асигнувань в сумі 40000 грн., перенесення фінансування з   КПКВ 0117461  КЕКВ 3110, , а саме  збільшення фінансування на оплату послуг з підмітання та прибирання вулиць   КЕКВ 2240 </t>
  </si>
  <si>
    <t>02.07.2020        №159</t>
  </si>
  <si>
    <t xml:space="preserve">Перерозподіл бюджетних призначень в межах виділених річних асигнувань в сумі 32000 грн., перенесення фінансування з   КЕКВ 2240 , а саме  зменшення фінансування на оплату послуг з рекультивації місць видалення відходів   КЕКВ 2240 </t>
  </si>
  <si>
    <t>0116020</t>
  </si>
  <si>
    <t>05.11.2020        №237</t>
  </si>
  <si>
    <t>Перерозподіл бюджетних призначень в межах виділених річних асигнувань в сумі 7842 грн., перенесення фінансування  з КПКВ 0117362 КЕКВ 3142, збільшення фінансування на придбання Лед ламп для заміни у вуличних ліхтарях КЕКВ 2210</t>
  </si>
  <si>
    <t>Додаткові кошти в сумі 50000 грн. для оплати послуг дезинфекції об'єктів благоустрою та інфраструктури КЕКВ 2240</t>
  </si>
  <si>
    <t>30.03.2020 б/н</t>
  </si>
  <si>
    <t xml:space="preserve"> Перерозподіл бюджетних призначень в межах виділених річних асигнувань  в сумі  16132 грн., перенесення фінансування з КЕКВ 2240, а саме збільшення фінансування на реалізацію міні-проекту "Спортивний двір" переможця конкурсу міні-проектів Новоукраїнської міської об'єднаної територіальної громади "Влада і громада - разом!" -  на облаштування майданчику та встановлення і виготовлення лавок, контейнерів: лавки 5 шт по 2344 = 11720, стійки для волейболу - 4412 КЕКВ 2210  (загальна вартість міні- проекту 43407 грн., з них кошти бюджету - 38032 грн.)</t>
  </si>
  <si>
    <t xml:space="preserve"> Перерозподіл бюджетних призначень в межах виділених річних асигнувань  в сумі  14000 грн., перенесення фінансування з КЕКВ 2240, а саме збільшення фінансування на реалізацію міні-проекту "Чисте довкілля" переможця конкурсу міні-проектів Новоукраїнської міської об'єднаної територіальної громади "Влада і громада - разом!" -  на облаштування майданчиків та виготовлення чотирьох контейнерів  по 3500= 14000 грн. КЕКВ 2210  (загальна вартість міні- проекту 14730 грн.)</t>
  </si>
  <si>
    <t xml:space="preserve"> Перерозподіл бюджетних призначень в межах виділених річних асигнувань в сумі  14000 грн., перенесення фінансування з КЕКВ 2240, а саме збільшення фінансування на реалізацію міні-проекту "Облаштування спортивного майданчика для ігрових видів спорту" переможця конкурсу міні-проектів Новоукраїнської міської об'єднаної територіальної громади "Влада і громада - разом!" -  на придбання та облаштування  спортивного майданчику для гри у футбол, волейбол, баскетбол, придбання  сітки для футбольних та гандбольних ворот - 1000 грн., стійки волейбольні вуличні - 2 шт по 1000 грн. = 2000 грн., лавки 5 шт по 2200 = 11000 КЕКВ 2210 (загальна вартість міні- проекту 39710 грн., з них кошти бюджету - 31700 грн.)</t>
  </si>
  <si>
    <t xml:space="preserve"> Перерозподіл бюджетних призначень в межах виділених річних асигнувань  в сумі  12669 грн., перенесення фінансування з КЕКВ 2240, а саме збільшення фінансування на реалізацію міні-проекту "Здорові діти - здорова нація" переможця конкурсу міні-проектів Новоукраїнської міської об'єднаної територіальної громади "Влада і громада - разом!" -  на виготовлення та встановлення  руколазу, турніку, брусів 12669 ЖКП  КЕКВ 2210 (загальна вартість міні- проекту 39793 грн., з них кошти бюджету - 37294 грн.)</t>
  </si>
  <si>
    <t xml:space="preserve"> Перерозподіл бюджетних призначень в межах виділених річних асигнувань  в сумі  5975 грн., перенесення фінансування з КЕКВ 2240, а саме збільшення фінансування на реалізацію міні-проекту "Облаштування зони відпочинку біля ставка в с.Марянопіль" переможця конкурсу міні-проектів Новоукраїнської міської об'єднаної територіальної громади "Влада і громада - разом!" -  на облаштування волейбольного майданчика, альтанок, мангалів та дитячого майданчика а саме придання мангалу 2 шт по 1500=3000, труба для волейбола 3 м по 150 =900, волейбольна сітка - 400 грн, болти з гайками  8Х200 15 шт по 15 грн = 225 грн, лист ОСБ 2 шт - 650 грн.,ланцюг 10 м- 300 грн., рейки 10 шт - 500 грн. КЕКВ 2210  (загальна вартість міні- проекту 45885 грн., з них кошти бюджету - 37975 грн.)</t>
  </si>
  <si>
    <t>0116083</t>
  </si>
  <si>
    <t>Додаткові кошти в сумі 50000 грн. для оплати послуг дезинфекції об'єктів благоустрою та інфраструктури для запобігання і ліквідації надзвичайних ситуацій  на виконання програми "Розвиток та удосконалення цивільного захисту населення Новоукраїнської міської об’єднаної  територіальної громади громади" на 2018-2022 роки" для запобігання  поширенню коронавірусної хвороби КЕКВ 2240</t>
  </si>
  <si>
    <t>Додаткові кошти  в сумі 30000  грн. на поховальні та супутні послуги  КЕКВ 2240</t>
  </si>
  <si>
    <t>Додаткові кошти в сумі 34573 грн. на відшкодування з виплати заробітної плати з нарахуванням водіям, які будуть задіяні при перевезенні працівників комунальної та критичної інфраструктури міста на виконання програми "Розвиток та удосконалення цивільного захисту населення Новоукраїнської міської об’єднаної  територіальної громади громади" на 2018-2022 роки" для запобігання  поширенню коронавірусної хвороби КЕКВ 2211 у сумі 28338 грн., КЕКВ 2120 = 6235грн.</t>
  </si>
  <si>
    <t>Додаткові кошти в сумі 30000 грн. на оплату послуг ЖКП по перевезенню працівників комунальної та критичної інфраструктури міста на виконання програми "Розвиток та удосконалення цивільного захисту населення Новоукраїнської міської об’єднаної  територіальної громади громади" на 2018-2022 роки" для запобігання  поширенню коронавірусної хвороби КЕКВ 2240.</t>
  </si>
  <si>
    <t>Перерозподіл бюджетних призначень в межах виділених річних асигнувань в сумі 305714 грн.,  перенесення фінансування  на КПКВ 0110180 КЕКВ 2210 в сумі 47792 грн., КПКВ 0110180 КЕКВ 2240 в сумі 35336 грн., КПКВ 0113242 КЕКВ 3110 в сумі 17000 грн., КПКВ 0116020 КЕКВ 2610 в сумі 114000 грн., КПКВ 0116030 КЕКВ 2240 в сумі 35000 грн., КПКВ 0119770 КЕКВ 2620 в сумі 56586 грн., а саме зменшення фінансування  на поточний середній ремонт дорожнього покриття вул.Покровської, на ділянці від вул. В. Демченка до вул. Гагаріна, в м. Новоукраїнка, Новоукраїнського району, Кіровоградської області з виготовленням та експертизою кошторисної документації  КЕКВ 2240, у зв'язку із економією бюджетних коштів</t>
  </si>
  <si>
    <t>01.06.2020     №4/01-09</t>
  </si>
  <si>
    <t xml:space="preserve">Перерозподіл бюджетних призначень в межах виділених річних асигнувань в сумі 30000 грн., перенесення фінансування  з КПКВ 0117461 КЕКВ 3132, збільшення фінансування на оплату послуг з друкування та випуску окремої сторінки "Вісник Новоукраїнської ОТГ" газети "Новоукраїнські новини" КЕКВ 2240 </t>
  </si>
  <si>
    <t>0119770</t>
  </si>
  <si>
    <t>05.11.2020        №1178 та 10.11.2020 №737/01-29</t>
  </si>
  <si>
    <t>Cубвенція районному бюджету в сумі 48800 грн., відповідно до клопотання  відділу освіти  Новоукраїнської міської ради,  на закупівлю вакцини проти грипу  для проведення вакцинації  працівників освіти (орієнтовна вартість 200 грн. на 130 осіб) в сумі 26000 грн., працівників культури (орієнтовна вартість 200 грн. на 57 осіб) в сумі 11400 грн., медичних працівників (орієнтовна вартість 200 грн. на 57 осіб) в сумі 11400 грн., КЕКВ 2620, перерозподіл бюджетних призначень в межах виділених річних асигнувань КПКВ 0117461 КЕКВ 2240, перенесення фінансування, а саме збільшення фінансування для некомерційного підприємства  "Центр первинної медико-санітарної допомоги"  Новоукраїнської районної ради</t>
  </si>
  <si>
    <t>19.10.2020        №1690</t>
  </si>
  <si>
    <t>Перерозподіл бюджетних призначень в межах виділених річних асигнувань, а саме зменшення субвенції районному бюджету в сумі 95046,11 грн. на проведення бактеріологічних досліджень працівників закладів освіти та культури громади, виділених  комунальному некомерційному підприємству "Новоукраїнська центральна  районна лікарня" Новоукраїнської районної ради рішенням міської ради від 18.08.2020 року  № 1793 в сумі 44646 грн. та  від 28.01.2020 року №1568 в сумі 58860 грн., у зв'язку з відкриттям бактеріологічної лабораторії, зменшити фінансування на суму 95046,11 грн. на проведення бактеріологічних досліджень працівників закладів освіти та культури громади КЕКВ 2620</t>
  </si>
  <si>
    <t>Перерозподіл бюджетних призначень в межах виділених річних асигнувань, а саме збільшення субвенції районному бюджету в сумі 95046,11 грн. на придбання медичних препаратів для проведення бактеріологічних досліджень працівників закладів освіти та культури громади, виділених  комунальному некомерційному підприємству "Новоукраїнська центральна  районна лікарня" Новоукраїнської районної ради рішенням міської ради від 18.08.2020 року  № 1793 в сумі 44646 грн. та  від 28.01.2020 року №1568 в сумі 58860 грн., у зв'язку з відкриттям бактеріологічної лабораторії, збільшити фінансування на суму 95046,11 грн. на придбання медичних препаратів для проведення бактеріологічних досліджень працівників закладів освіти та культури громади. КЕКВ 2620</t>
  </si>
  <si>
    <t>12.08.2020 №543/01-29 та №218/01-20</t>
  </si>
  <si>
    <t>Перерозподіл бюджетних призначень в межах виділених річних асигнувань в сумі 128768 грн., перенесення фінансування  з КПКВ 0117362 КЕКВ 3142,  збільшення фінансування на субвенцію районному бюджету,  а саме на здійснення медичних оглядів та діагностичних обстежень  профільними лікарями працівників закладів освіти в сумі 119255 грн., відповідно до клопотання  відділу освіти  Новоукраїнської міської ради  та для 43 працівників закладів культури в сумі 9513 грн. відповідно до клопотання відділу культури та туризму  для КНП "Новоукраїнська центральна  районна лікарня" Новоукраїнської районної ради КЕКВ 2620</t>
  </si>
  <si>
    <t>14.08.2020        №851</t>
  </si>
  <si>
    <t>Перерозподіл бюджетних призначень в межах виділених річних асигнувань  в сумі 9513 грн., перенесення фінансування  з КПКВ 0117362 КЕКВ 3142,  збільшення фінансування на субвенцію районному бюджету, а саме  на придбання 3-х вікон для Воронівського ФП, для безперебійної роботи закладів на запобігання  поширенню коронавірусної хвороби, відповідно до клопотання комунального некомерційного підприємства  "Центр первинної медико-санітарної допомоги"  Новоукраїнської районної ради КЕКВ 2620</t>
  </si>
  <si>
    <t>03.11.2020        №1168</t>
  </si>
  <si>
    <t>Cубвенція районному бюджету  в сумі 15086 грн. для оплати заробітної плати з нарахуваннями завідувачів та молодшого медичного персоналу фельдшерсько-акушерських пунктів відповідно до клопотання КНП "Центр первинної медико-санітарної допомоги"  Новоукраїнської районної ради  КЕКВ 2620, за рахунок перенесення фінансування  КПКВ 0117461 КЕКВ 2240</t>
  </si>
  <si>
    <t>Cубвенція районному бюджету в сумі 41500 грн., відповідно до клопотання комунального некомерційного підприємства  "Центр первинної медико-санітарної допомоги"  Новоукраїнської районної ради для оплати енергоносіїв та комунальних послуг КЕКВ 2620, за рахунок перенесення фінансування  КПКВ 0117461 КЕКВ 2240</t>
  </si>
  <si>
    <t>0119800</t>
  </si>
  <si>
    <t xml:space="preserve">Відділ освіти  </t>
  </si>
  <si>
    <t xml:space="preserve">0611010 </t>
  </si>
  <si>
    <t xml:space="preserve">23.11.2020        №771/01-29 </t>
  </si>
  <si>
    <t xml:space="preserve">Перерозподіл бюджетних призначень в межах виділених річних асигнувань в сумі 19336 грн., перенесення фінансування  з КПКВ 0611010 в сумі 1039 грн. КЕКВ 2250,  в сумі 9831 грн. КЕКВ 2272,  в сумі 6327 грн. КЕКВ 2275,  в сумі 1739 грн. КЕКВ 2282,  в сумі 400 грн. КЕКВ 2800,  а саме збільшення фінансування на придбання миючих засобів, паперових рушників та туалетного паперу КЕКВ 2210 по Новоукраїнських комунальних ДНЗ громади </t>
  </si>
  <si>
    <t xml:space="preserve">Перерозподіл бюджетних призначень в межах виділених річних асигнувань в сумі 18407 грн., перенесення фінансування  з КПКВ 0611090 в сумі 6000 грн. КЕКВ 2250, в сумі 1304 грн. КЕКВ 2272, в сумі 8453 грн.,   в сумі 2650 грн. КЕКВ 2282, а саме збільшення фінансування на придбання миючих засобів, паперових рушників в сумі 5610 КЕКВ 2210, для оплати послуг поточного ремонту електрозабезпечення  закладів дошкільної освіти - 3000 грн. та оплати послуг з  обробки дерев'яних конструкцій Звірівської філії ЗДО "Зернятко"  - 9797 грн.  КЕКВ 2240 </t>
  </si>
  <si>
    <t xml:space="preserve">Перерозподіл бюджетних призначень в межах виділених річних асигнувань в сумі 19418 грн., перенесення фінансування  з КПКВ 0611162  КЕКВ 2240,  а саме збільшення фінансування для оплати послуг з обробки дерев'яних конструкцій Звірівської філії ЗДО "Зернятко"   КЕКВ 2240 </t>
  </si>
  <si>
    <t xml:space="preserve">10.08.2020        №538/01-29 </t>
  </si>
  <si>
    <t xml:space="preserve">18.05.2020        №843/01-29 </t>
  </si>
  <si>
    <t>Перерозподіл бюджетних призначень в межах виділених річних асигнувань в сумі 189410 грн., перенесення фінансування  з КПКВ 0613140 КЕКВ 2282,  саме збільшення фінансування для придбання паливних пелетів для дошкільного навчального закладу  №1 "Ромашка" КЕКВ 2275, у зв'язку з економією коштів, за рахунок оздоровлення дітей, яке не відбулося внаслідок карантину.</t>
  </si>
  <si>
    <t xml:space="preserve">0611020 </t>
  </si>
  <si>
    <t xml:space="preserve">Перерозподіл бюджетних призначень в межах виділених річних асигнувань в сумі 8670 грн., перенесення фінансування   з КПКВ  0611162  КЕКВ 2240 в сумі 8670 грн., саме збільшення фінансування на придбання миючих засобів, паперових рушників та туалетного паперу, порошкових вогнегасників у комп'ютерні класи, матеріалів для поточних ремонтів по Новоукраїнських комунальних загальноосвітніх закладах  громади  КЕКВ 2210 </t>
  </si>
  <si>
    <t xml:space="preserve">18.05.2020        №844/01-29 </t>
  </si>
  <si>
    <t>Перерозподіл бюджетних призначень в межах виділених річних асигнувань в сумі 5590 грн., перенесення фінансування  з КПКВ 0613140 КЕКВ 2282,  саме збільшення фінансування для придбання антисептиків по Новоукраїнських комунальних  загальноосвітніх закладах громади в сумі 4190 грн. КЕКВ 2210 та придбання безконтактного термометру для Новоукраїнської загальноосвітньої школи І-ІІІ ступенів №4 в сумі 1400 грн.  КЕКВ 2220, у зв'язку з економією коштів, за рахунок оздоровлення дітей, яке не відбулося внаслідок карантину.</t>
  </si>
  <si>
    <t xml:space="preserve">Відділ освіти </t>
  </si>
  <si>
    <t xml:space="preserve">01.11.2019        №220/01-17 </t>
  </si>
  <si>
    <t>Перерозподіл бюджетних призначень в межах виділених річних асигнувань в сумі 295000 грн., перенесення фінансування з КЕКВ 2230, а саме зменшення фінансування  на оздоровлення дітей КЕКВ 2230,  у зв'язку з економією коштів, за рахунок оздоровлення дітей, яке не відбулося внаслідок карантину.</t>
  </si>
  <si>
    <t xml:space="preserve">12.12.2019        №22-18/1980/0.22 </t>
  </si>
  <si>
    <t>Перерозподіл бюджетних призначень в межах виділених річних асигнувань в сумі 295000 грн., перенесення фінансування з КЕКВ 2230, а саме збільшення фінансування  на придбання продуктів харчування КЕКВ 2230,  у зв'язку з економією коштів, за рахунок оздоровлення дітей, яке не відбулося внаслідок карантину.</t>
  </si>
  <si>
    <t xml:space="preserve">13.10.2020        №677/01-17 </t>
  </si>
  <si>
    <t xml:space="preserve">Додаткові кошти у сумі 13833 грн., збільшення фінансування за рахунок субвенції з місцевого бюджету на здійснення переданих видатків у сфері освіти за рахунок коштів освітньої субвенції, з них  на заробітну плату  в сумі 21137 грн. КЕКВ 2111 та нарахування на заробітну плату в сумі 4217 грн. КЕКВ 2120 згідно  рішення Кіровоградської обласної ради від 25 вересня 2020 року №811 </t>
  </si>
  <si>
    <t>Перерозподіл бюджетних призначень в межах виділених річних асигнувань в сумі 13990 грн.,  перенесення фінансування  з  КЕКВ 2230 для придбання металевих дверей для Новоукраїнської загальноосвітньої школи І-ІІІ ступенів №4 КЕКВ (інклюзивно-ресурсний центр) 2210</t>
  </si>
  <si>
    <t>Перерозподіл бюджетних призначень в межах виділених річних асигнувань в сумі 9325 грн.,  перенесення фінансування  з КЕКВ 2230 для оплати послуг по встановленню енергозберігаючих вікон для Новоукраїнської загальноосвітньої школи І-ІІІ ступенів №4 (інклюзивно-ресурсний центр) КЕКВ 2240</t>
  </si>
  <si>
    <t>Перерозподіл бюджетних призначень в межах виділених річних асигнувань в сумі 26486 грн., зменшення фінансування по КЕКВ2240 та збільшення фінансування на оплату по вивозу сміття та нечистот  у Новоукраїнських загальноосвітніх  навчальних закладах громади КЕКВ 2275</t>
  </si>
  <si>
    <t>0611020</t>
  </si>
  <si>
    <t>Перерозподіл бюджетних призначень в межах виділених річних асигнувань в сумі 4454 грн., зменшення фінансування по КЕКВ2282, в зв'язку з економією коштів на придбання путівок в оздоровчі табори та збільшення фінансування на оплату поточного ремонту спортивної зали  Новоукраїнського навчально-виховного комплексу №8 "Загальноосвітня школа І-ІІІ ступенів - дошкільний навчальний заклад" КЕКВ 2240 КПКВ 0611020</t>
  </si>
  <si>
    <t xml:space="preserve">0611090 </t>
  </si>
  <si>
    <t xml:space="preserve">10.08.2020        №540/01-29 </t>
  </si>
  <si>
    <t xml:space="preserve">Перерозподіл бюджетних призначень в межах виділених річних асигнувань в сумі 5960 грн., перерозподіл видатків між головними розпорядниками коштів на головного розпорядника коштів відділ культури та туризму Новоукраїнської міської ради  на КПКВ 1014060  КЕКВ 2111 в сумі 47325 грн. та КЕКВ 2120 в сумі 10412 грн.,  а саме зменшення фінансування  на виплату заробітної плати  в сумі 47325 грн. КЕКВ 2111, нарахування на заробітну плату в сумі 10412 грн. КЕКВ 2120, у зв'язку з перенесенням двох посад з ЦДЮТ "Зоріт" до відділу культури та туризму , відповідно з внесеними змінами до структури даних закладів </t>
  </si>
  <si>
    <t>Перерозподіл бюджетних призначень в межах виділених річних асигнувань в сумі 5960 грн., перенесення фінансування  з КПКВ 0611162 КЕКВ 2240, а саме збільшення фінансування на придбання миючих засобів, паперових рушників та туалетного паперу, фарби та пігментів для центру дитячої та юнацької творчості "Зоріт" КЕКВ 2210</t>
  </si>
  <si>
    <t xml:space="preserve">05.10.2020        №657/01-29 </t>
  </si>
  <si>
    <t>Перерозподіл бюджетних призначень в межах виділених річних асигнувань в сумі 9000 грн., перенесення фінансування  з КПКВ 0611010 КЕКВ 2275, а саме збільшення фінансування для придбання інших енергоносіїв для центру дитячої та юнацької творчості "Зоріт" КЕКВ 2275</t>
  </si>
  <si>
    <t>0611161</t>
  </si>
  <si>
    <t>Перерозподіл бюджетних призначень в межах виділених річних асигнувань в сумі 26258 грн., перерозподіл видатків  на КПКВ 0611161  КЕКВ 3110 , а саме зменшення фінансування  на  придбання матеріалів КЕКВ 2210 в сумі 3958 грн., оплату послуг КЕКВ 2282 в сумі 17150 грн.,  на інші поточні видатки КЕКВ 2800 в сумі 5150 грн.</t>
  </si>
  <si>
    <t>Перерозподіл бюджетних призначень в межах виділених річних асигнувань в сумі 38895 грн., перерозподіл видатків  з КПКВ 0611150  КЕКВ 2111 в сумі 31803 грн., КЕКВ 2120 в сумі 7092 грн., а саме збільшення фінансування  на виплату заробітної плати  в сумі 31803 грн. КЕКВ 2111, нарахування на заробітну плату в сумі 7092 грн. КЕКВ 2120, у зв'язку з ліквідацією структурного підрозділу методичного кабінету та утворенням комунальної установи Новоукраїнський центр професійного розвитку педагогічних працівників Новоукраїнської міської ради</t>
  </si>
  <si>
    <t xml:space="preserve">30.10.2020        №712/01-29 </t>
  </si>
  <si>
    <t>Перерозподіл бюджетних призначень в межах виділених річних асигнувань в сумі 46550 грн., перенесення фінансування  з КПКВ 0617321 КЕКВ 3132, а саме збільшення фінансування для придбання новорічних подарунків дітям пільгових категорій (665 дітей по 70 грн. на одну дитину)  КЕКВ 2210</t>
  </si>
  <si>
    <t>0611162</t>
  </si>
  <si>
    <t>Перерозподіл бюджетних призначень в межах виділених річних асигнувань в сумі 50548 грн., перенесення фінансування  на КПКВ 0611010 КЕКВ 2240 в сумі 19418 грн., КПКВ 0611020 КЕКВ 2240 в сумі 8670 грн., КЕКВ 3110 в сумі 16500 грн., КПКВ 0611090 КЕКВ 2210 в сумі 5960 грн., а саме зменшення фінансування для оплати послуг КЕКВ 2240</t>
  </si>
  <si>
    <t xml:space="preserve">Управління соцзахисту та охорони здоров'я  </t>
  </si>
  <si>
    <t>0810160</t>
  </si>
  <si>
    <t>0812010</t>
  </si>
  <si>
    <t>0812111</t>
  </si>
  <si>
    <t>Відділ культури</t>
  </si>
  <si>
    <t>1011100</t>
  </si>
  <si>
    <t>28.11.2019        №345/01-20</t>
  </si>
  <si>
    <t>Перерозподіл бюджетних призначень в межах виділених річних асигнувань в сумі 57737 грн., перенесення фінансування, а саме перенесення фінансування з КПКВ 1011110, в зв'язку з економією бюджетних коштів для  нарахування на заробітну плату в сумі 7600 грн. КЕКВ 2120, на придбання малоцінних предметів  в сумі 10000 грн.  КЕКВ 2210, на оплату послуг в сумі 7500 грн. КЕКВ 2240 та на оплату відряджень в сумі 2000 грн. КЕКВ 2250 та збільшення фінансування для виплати заробітної плати в сумі 7600 грн. КЕКВ 2111,  на оплату водопостачання в сумі 500 грн. КЕКВ 2272, на оплату відшкодування енергоносіїв Новоукраїнській районній раді в сумі 19000 грн. КЕКВ 2275 по музичній школі</t>
  </si>
  <si>
    <t>06.03.2020        №64/01-20</t>
  </si>
  <si>
    <t>Перерозподіл бюджетних призначень в межах виділених річних асигнувань в сумі 116461 грн., перенесення фінансування на КПКВ 4081 в сумі 95460 грн. КЕКВ 2111 та в сумі 21001 грн. КЕКВ 2120 для посади юристконсульта, а саме зменшення фінансування, в зв'язку з економією бюджетних коштів для  виплати заробітної плати вакантної посади бібліографа  в сумі 95460 грн. КЕКВ 2111 та  на нарахування на заробітну плату  в сумі 21001 грн.  КЕКВ 2120</t>
  </si>
  <si>
    <t>01.10.2020        №270/01-20</t>
  </si>
  <si>
    <t xml:space="preserve"> Перерозподіл бюджетних призначень в межах виділених річних асигнувань в сумі  14643 грн., перенесення фінансування   з КПКВ 1014060  КЕКВ 2111 в сумі 11527 грн. та КЕКВ 2120 в сумі 3116 грн. , а саме збільшення фінансування на виплату заробітної плати  в сумі 11527 грн. КЕКВ 2111, нарахування на заробітну плату в сумі 3116 грн. КЕКВ 2120, у зв'язку з збільшенням заробітної плати директора краєзнавчого музею </t>
  </si>
  <si>
    <t>24.11.2020 б/н</t>
  </si>
  <si>
    <t>Всього</t>
  </si>
  <si>
    <t>ІІ. КАПІТАЛЬНІ ВИДАТКИ</t>
  </si>
  <si>
    <r>
      <t xml:space="preserve">Перерозподіл бюджетних призначень в межах виділених річних асигнувань в сумі 28300 грн., перенесення фінансування  з </t>
    </r>
    <r>
      <rPr>
        <sz val="12"/>
        <rFont val="Times New Roman"/>
        <family val="1"/>
        <charset val="204"/>
      </rPr>
      <t xml:space="preserve">КПКВ 0117461 КЕКВ 3110, </t>
    </r>
    <r>
      <rPr>
        <sz val="12"/>
        <color indexed="8"/>
        <rFont val="Times New Roman"/>
        <family val="1"/>
        <charset val="204"/>
      </rPr>
      <t>збільшення фінансування    для придбання комп'ютеної техніки для працівників апарату виконавчого комітету  Новоукраїнської міської ради (1 ноутбук - 20000 грн. та принтер - 8300 грн.) КЕКВ 3110</t>
    </r>
  </si>
  <si>
    <t xml:space="preserve"> Перерозподіл бюджетних призначень в межах виділених річних асигнувань в сумі  17700 грн., перенесення фінансування з КЕКВ 2240, а саме збільшення фінансування на реалізацію міні-проекту "Облаштування спортивного майданчика для ігрових видів спорту" переможця конкурсу міні-проектів Новоукраїнської міської об'єднаної територіальної громади "Влада і громада - разом!" -  на придбання та облаштування  спортивного майданчику для гри у футбол, волейбол, баскетбол, придбання  воріт по футболу та гандболу -2 шт. по 8850 грн = 17700 КЕКВ 3110 (загальна вартість міні- проекту 39710 грн., з них кошти бюджету - 31700 грн.)</t>
  </si>
  <si>
    <t xml:space="preserve"> Перерозподіл бюджетних призначень в межах виділених річних асигнувань  в сумі  12521 грн., перенесення фінансування з КЕКВ 2240, а саме збільшення фінансування на реалізацію міні-проекту "Спортивний двір" переможця конкурсу міні-проектів Новоукраїнської міської об'єднаної територіальної громади "Влада і громада - разом!" -  на придбання тенісного столу - 12521,  КЕКВ 3110  (загальна вартість міні- проекту 43407 грн., з них кошти бюджету - 38032 грн.)</t>
  </si>
  <si>
    <t xml:space="preserve"> Перерозподіл бюджетних призначень в межах виділених річних асигнувань  в сумі  32000 грн., перенесення фінансування з КЕКВ 2240, а саме збільшення фінансування на реалізацію міні-проекту "Облаштування зони відпочинку біля ставка в с.Марянопіль" переможця конкурсу міні-проектів Новоукраїнської міської об'єднаної територіальної громади "Влада і громада - разом!" -  на придання альтанок  2 шт по 16000=32000 КЕКВ 3110 (загальна вартість міні- проекту 45885 грн., з них кошти бюджету - 37975 грн.)</t>
  </si>
  <si>
    <t>04.09.2020  №587-р</t>
  </si>
  <si>
    <t>Субвенція з обласного бюджету  в сумі 1707170 грн. для забезпечення житлом дітей-сиріт, осіб з їх числа за рахунок відповідної субвенції з державного бюджету, відповідно до розпорядження голови ОДА від 04 вересня 2020 року №587- р КЕКВ 3220</t>
  </si>
  <si>
    <t>Перерозподіл бюджетних призначень в межах виділених річних асигнувань в сумі 27842 грн.,  перенесення фінансування   на  КПКВ 0116030 КЕКВ 2240, а саме зменшення співфінансування інвестиційних проектів, які передбачається фінансувати у 2020 році в рамках формування інфраструктури об'єднаних територіальних громад КЕКВ 3142</t>
  </si>
  <si>
    <t>04.02.2020 б/н</t>
  </si>
  <si>
    <t>Додаткові кошти в сумі 68236 грн. на виконання історико-архітектурного опорного плану міста  КЕКВ 2281</t>
  </si>
  <si>
    <t>Додаткові кошти в сумі 500000 грн. на співфінансування  проектів, що виконуються за рахунок коштів державного бюджету на формування інфраструктури об'єднаних територіальних громад  КЕКВ 3142</t>
  </si>
  <si>
    <t>01.07.2020 б/н</t>
  </si>
  <si>
    <t>Перерозподіл бюджетних призначень в межах виділених річних асигнувань в сумі 600000 грн.,  перенесення фінансування  з КПКВ 0117330 КЕКВ 3132, а саме збільшення фінансування  на поточний ремонт вул. Покровської у м. Новоукраїнка  Кіровоградської області КЕКВ 2240</t>
  </si>
  <si>
    <t>Перерозподіл бюджетних призначень в межах виділених річних асигнувань  в сумі 175200 грн., перенесення фінансування  на КПКВ 0110150 КЕКВ 3110 в сумі 28300 грн., КПКВ 0113242 КЕКВ 3110 в сумі 66900 грн., КПКВ 0116014 КЕКВ 2240 в сумі 40000 грн. та КЕКВ 2275 в сумі 30000 грн., КПКВ 1014082 КЕКВ 2240 в сумі 10000 грн., а саме а саме зменшення фінансування з  реалізаціі проекту "З МІЖМУНІЦИПАЛЬНОГО СПІВРОБІТНИЦТВА ГРОМАД", для придбання спецтехніки (ремонтера і тягача) для ремонту доріг,  що буде виконуватись за кошти  бюджету   Новоукраїнської  міської об'єднаної територіальної громади, кошти  Програми МТД DOBRE та інші не заборонені законодавством кошти КЕКВ 3110</t>
  </si>
  <si>
    <t>Додаткові кошти в сумі 73840,03 грн. на проведення експертної грошової оцінки земельної ділянки, що підлягає продажу відповідно до статті 128 Земельного кодексу України, за рахунок авансу, унесеного покупцем земельної ділянки; видатки на підготовку земельних ділянок несільськогосподарського призначення за рахунок залишку коштів  бюджету розвитку станом на 01 січня 2020 року КЕКВ 2281</t>
  </si>
  <si>
    <t>Перерозподіл бюджетних призначень в межах виділених річних асигнувань в сумі 24000 грн., перенесення фінансування  з КПКВ 0118340 КЕКВ 2210, зменшення фінансування  на "Придбання обладнання для збору побутових відходів (контейнерів (п.68)" КЕКВ 2210</t>
  </si>
  <si>
    <t xml:space="preserve">0617321 </t>
  </si>
  <si>
    <t>Перерозподіл бюджетних призначень в межах виділених річних асигнувань в сумі 98154 грн., перенесення фінансування на КПКВ 0611110 КЕКВ 3110 в сумі 34505 грн., КПКВ 0611120 КЕКВ 3110 в сумі 15289 грн., КПКВ 0611161 КЕКВ 2210 в сумі 46550 грн., КПКВ 0611162 КЕКВ 2730 в сумі 1810 грн., а саме зменшення фінансування  на реалізацію проекту "Капітальний ремонт котельні з заміною котлів в Новоукраїнському комунальному дошкільному навчальному закладі № 1 "Ромашка" за адресою: Кіровоградська область, м.Новоукраїнка, вул.Покровська, 79/18" КЕКВ 3132, у зв'язку з економією коштів</t>
  </si>
  <si>
    <t>09.08.2019        №232/01-20</t>
  </si>
  <si>
    <t xml:space="preserve">Перерозподіл бюджетних призначень в межах виділених річних асигнувань в сумі 27100 грн., а саме перенесення фінансування, а саме  зменшення фінансування на  нарахування на заробітну плату в сумі 7600 грн. КЕКВ 2120 </t>
  </si>
  <si>
    <t>29.09.2020        №266/01-20</t>
  </si>
  <si>
    <t>Перерозподіл бюджетних призначень в межах виділених річних асигнувань в сумі 47000 грн.,  перерозподіл видатків між головними розпорядниками коштів з головного розпорядника коштів виконавчого комітету Новоукраїнської міської ради з КПКВ 7330 КЕКВ 3132, а саме збільшення фінансування на придбання книг для поповнення бібліотечного фонду  в сумі 15000 грн. та передплата періодичних видань на 2021 рік по бібліотечних закладах громади  в сумі 32000 грн. КЕКВ 3110</t>
  </si>
  <si>
    <t>Перерозподіл бюджетних призначень в межах виділених річних асигнувань в сумі 15000 грн.,  перерозподіл видатків між головними розпорядниками коштів з головного розпорядника коштів виконавчого комітету Новоукраїнської міської ради з КПКВ 7330 КЕКВ 3132, збільшення фінансування на придбання двох ноутбуків для здійснення звукового супроводу заходів в клубних закладах громади  КЕКВ 3110</t>
  </si>
  <si>
    <t>03.06.2020        №233/01-20</t>
  </si>
  <si>
    <t xml:space="preserve"> Перерозподіл бюджетних призначень в межах виділених річних асигнувань в сумі  9000 грн., перенесення фінансування з КПКВ 0114060 КЕКВ 2210, а саме збільшення фінансування  на придбання комп'ютерної техніки уповноваженій особі із публічних закупівель відділу культури та туризму КЕКВ 3110  </t>
  </si>
  <si>
    <t>РАЗОМ</t>
  </si>
  <si>
    <t xml:space="preserve">від 26 січня  2020 року №100               </t>
  </si>
  <si>
    <t xml:space="preserve">Бюджет Ганівської сільської територіальної громади </t>
  </si>
  <si>
    <t>19.01.2021 б/н</t>
  </si>
  <si>
    <t>18.01.2021 б/н</t>
  </si>
  <si>
    <t>1. Виділені кошти за рахунок  залишку коштів та перерозподілу  бюджету Новоукраїнської  міської територіальної громади на 2021 рік:</t>
  </si>
  <si>
    <r>
      <t xml:space="preserve">Додаткові кошти в сумі 45000 грн., збільшення фінансування </t>
    </r>
    <r>
      <rPr>
        <b/>
        <sz val="12"/>
        <color indexed="8"/>
        <rFont val="Times New Roman"/>
        <family val="1"/>
        <charset val="204"/>
      </rPr>
      <t>на оплату послуг по виготовленню технічної документації (технічні паспорти) на комунальне майно</t>
    </r>
    <r>
      <rPr>
        <sz val="12"/>
        <color indexed="8"/>
        <rFont val="Times New Roman"/>
        <family val="1"/>
        <charset val="204"/>
      </rPr>
      <t>, за рахунок вільного залишку коштів станом на 01.01.2021 року КЕКВ 2240</t>
    </r>
  </si>
  <si>
    <t>Перерозподіл бюджетних призначень в межах виділених річних асигнувань в сумі 109800 грн., перенесення фінансування на   КПКВ 0113121  КЕКВ 2111 в сумі 90000 грн. та КЕКВ 2120 в сумі 19800 грн.,  збільшення фінансування на виплату заробітної плати в зв'язку з підвищенням посадового окладу (тарифного розряду) з 1 січня 2020 року  в сумі  90000 грн., КЕКВ 2111 та  нарахування на заробітну плату в сумі 19800 грн. КЕКВ 2120 з інших робіт у сфорі житлово - комунального господарства</t>
  </si>
  <si>
    <t xml:space="preserve"> збільшення фінансування на  реалізацію проекту "Капітальний ремонт вул. Гагаріна від вул. В. Демченка до вул. Покровської у м. Новоукраїнка  Кіровоградської області" КЕКВ 3132</t>
  </si>
  <si>
    <t xml:space="preserve"> "Капітальний ремонт тротуару по вул. Соборній (від пров. Лікарняного до буд. № 137 по вул. Соборній) в м. Новоукраїнка, Кіровоградської області"</t>
  </si>
  <si>
    <t>Забезпечення функціонування підприємств, установ та організацій, що виробляють, виконують та/або надають житлово-комунальні послуги</t>
  </si>
  <si>
    <t>6020</t>
  </si>
  <si>
    <t>22.01.2021 б/н</t>
  </si>
  <si>
    <t>0800000</t>
  </si>
  <si>
    <t>Управління соціального захисту та охорони здоров'я  Новоукраїнської міської ради</t>
  </si>
  <si>
    <t>0810000</t>
  </si>
  <si>
    <t>11506000000</t>
  </si>
  <si>
    <t>11513000000</t>
  </si>
  <si>
    <r>
      <t xml:space="preserve">Додаткові кошти в сумі 1259179 грн., збільшення фінансування </t>
    </r>
    <r>
      <rPr>
        <b/>
        <sz val="12"/>
        <color indexed="8"/>
        <rFont val="Times New Roman"/>
        <family val="1"/>
        <charset val="204"/>
      </rPr>
      <t>проведення остаточних розрахунків з придбання комп"ютерного томографа  за рахунок субвенції з бюджету Новоукраїнського району  для КНП "Новоукраїнська  міська лікарня"</t>
    </r>
    <r>
      <rPr>
        <sz val="12"/>
        <color indexed="8"/>
        <rFont val="Times New Roman"/>
        <family val="1"/>
        <charset val="204"/>
      </rPr>
      <t xml:space="preserve"> Ново української міської ради, Ганівської, Глодоської, Рівнянської сільських рад, як одержувачу коштів управління соціального захисту та охорони здоров'я  Новоукраїнської міської ради КЕКВ 2610</t>
    </r>
  </si>
  <si>
    <t>Програма розвитку, підтримки комунальних закладів охорони здоров’я та надання медичних послуг жителям Новоукраїнської міської територіальної громади понад обсяг, передбачений програмою державних гарантій медичного обслуговування населення, на 2021-2023 роки</t>
  </si>
  <si>
    <t>Рішення міської ради №  від 26.01.2021 року</t>
  </si>
  <si>
    <r>
      <t xml:space="preserve">Додаткові  кошти  </t>
    </r>
    <r>
      <rPr>
        <b/>
        <sz val="12"/>
        <rFont val="Times New Roman"/>
        <family val="1"/>
        <charset val="204"/>
      </rPr>
      <t>для забезпечення призову на строкову військову службу громадян об'єднаної територіальної громади  в 2021 році</t>
    </r>
    <r>
      <rPr>
        <sz val="12"/>
        <rFont val="Times New Roman"/>
        <family val="1"/>
        <charset val="204"/>
      </rPr>
      <t xml:space="preserve"> на загальну  суму 15000 грн. (доставка призовників від районного військового комісаріату для контрольного медичного обстеження на збірний пункт обласного військового комісаріату з розрахунку 15 перевезень по 1000 грн.)  відповідно до клопотання Новоукраїнського районного військового комісаріату та затвердженої міської  програми </t>
    </r>
    <r>
      <rPr>
        <b/>
        <sz val="12"/>
        <rFont val="Times New Roman"/>
        <family val="1"/>
        <charset val="204"/>
      </rPr>
      <t xml:space="preserve"> "Призовник"</t>
    </r>
    <r>
      <rPr>
        <sz val="12"/>
        <rFont val="Times New Roman"/>
        <family val="1"/>
        <charset val="204"/>
      </rPr>
      <t xml:space="preserve">  КЕКВ 2240,  за рахунок вільного залишку коштів станом на 01.01.2021 року </t>
    </r>
  </si>
  <si>
    <r>
      <t xml:space="preserve">Додаткові кошти в сумі 190000 грн. </t>
    </r>
    <r>
      <rPr>
        <b/>
        <sz val="12"/>
        <rFont val="Times New Roman"/>
        <family val="1"/>
        <charset val="204"/>
      </rPr>
      <t>на завершення робіт з виконання  генерального плану міста</t>
    </r>
    <r>
      <rPr>
        <sz val="12"/>
        <rFont val="Times New Roman"/>
        <family val="1"/>
        <charset val="204"/>
      </rPr>
      <t xml:space="preserve"> КЕКВ 2281, за рахунок вільного залишку коштів станом на 01 січня 2021 року</t>
    </r>
  </si>
  <si>
    <t>Призовник</t>
  </si>
  <si>
    <t>Бюджет Новоукраїнського району</t>
  </si>
  <si>
    <t>Реконструкція території парку з поліпшеною інфраструктурою для бізнесу та громадян в м. Новоукраїнка "Сквер на Соборній", що буде виконуватись за кошти  бюджету розвитку  Новоукраїнської  міської об'єднаної територіальної громади, кошти  Програми МТД DOBRE та інші не заборонені законодавством кошти</t>
  </si>
  <si>
    <t>2020-2023</t>
  </si>
  <si>
    <t>88,3</t>
  </si>
  <si>
    <r>
      <t xml:space="preserve">Додаткові кошти в сумі 214260 грн., </t>
    </r>
    <r>
      <rPr>
        <b/>
        <sz val="12"/>
        <color indexed="8"/>
        <rFont val="Times New Roman"/>
        <family val="1"/>
        <charset val="204"/>
      </rPr>
      <t xml:space="preserve">для закінчення   проекту  "Реконструкція очисних споруд  по вул. Мокряка  у м.Новоукраїнка, Кіровоградської обл., продуктивністю 200 м3/доб.(Коригування)", </t>
    </r>
    <r>
      <rPr>
        <sz val="12"/>
        <color indexed="8"/>
        <rFont val="Times New Roman"/>
        <family val="1"/>
        <charset val="204"/>
      </rPr>
      <t>який реалізовувався у 2019 році за рахунок коштів субвенції з державного бюджету місцевим бюджетам на здійснення заходів щодо соціально-економічного розвитку окремих територій у 2019 році  та є перехідним на 2020 та 2021 роки. Завершення робіт проводиться за рахунок вільного залишку коштів бюджету Новоукраїнської міської об'єднаної територіальної громади станом на 01 січня 2021 року  КЕКВ 3142 (з них роботи - 200000 грн. та авторський нагляд 14260 грн.)</t>
    </r>
  </si>
  <si>
    <r>
      <t xml:space="preserve">Додаткові кошти в сумі 16700 грн. </t>
    </r>
    <r>
      <rPr>
        <b/>
        <sz val="12"/>
        <color indexed="8"/>
        <rFont val="Times New Roman"/>
        <family val="1"/>
        <charset val="204"/>
      </rPr>
      <t>на оплату послуг по виконанню регламентних робіт з консервації пішохідного фонтану</t>
    </r>
    <r>
      <rPr>
        <sz val="12"/>
        <color indexed="8"/>
        <rFont val="Times New Roman"/>
        <family val="1"/>
        <charset val="204"/>
      </rPr>
      <t>, за рахунок вільного залишку коштів станом на 01.01.2021 року КЕКВ 2240</t>
    </r>
  </si>
  <si>
    <r>
      <t xml:space="preserve">Додаткові кошти в сумі 45000 грн. </t>
    </r>
    <r>
      <rPr>
        <b/>
        <sz val="12"/>
        <color indexed="8"/>
        <rFont val="Times New Roman"/>
        <family val="1"/>
        <charset val="204"/>
      </rPr>
      <t>на оплату послуг по виготовленню технічної документації (технічні паспорти) на комунальне майно</t>
    </r>
    <r>
      <rPr>
        <sz val="12"/>
        <color indexed="8"/>
        <rFont val="Times New Roman"/>
        <family val="1"/>
        <charset val="204"/>
      </rPr>
      <t>, за рахунок вільного залишку коштів станом на 01.01.2021 року КЕКВ 2240</t>
    </r>
  </si>
  <si>
    <r>
      <t xml:space="preserve">Додаткові кошти в сумі 49000 грн. </t>
    </r>
    <r>
      <rPr>
        <b/>
        <sz val="12"/>
        <color indexed="8"/>
        <rFont val="Times New Roman"/>
        <family val="1"/>
        <charset val="204"/>
      </rPr>
      <t>на оплату послуг по благоустрою території біля пам'ятників на території громади</t>
    </r>
    <r>
      <rPr>
        <sz val="12"/>
        <color indexed="8"/>
        <rFont val="Times New Roman"/>
        <family val="1"/>
        <charset val="204"/>
      </rPr>
      <t>, за рахунок вільного залишку коштів станом на 01.01.2021 року КЕКВ 2240</t>
    </r>
  </si>
  <si>
    <r>
      <t xml:space="preserve">Додаткові кошти в сумі 145000 грн.  </t>
    </r>
    <r>
      <rPr>
        <b/>
        <sz val="12"/>
        <color indexed="8"/>
        <rFont val="Times New Roman"/>
        <family val="1"/>
        <charset val="204"/>
      </rPr>
      <t xml:space="preserve">на придбання виробів медичного призначення, дезінфікуючих засобів  КНП "Новоукраїнська  міська лікарня" </t>
    </r>
    <r>
      <rPr>
        <sz val="12"/>
        <color indexed="8"/>
        <rFont val="Times New Roman"/>
        <family val="1"/>
        <charset val="204"/>
      </rPr>
      <t>Новоукраїнської міської ради, Ганівської, Глодоської, Рівнянської сільських рад,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</si>
  <si>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100000 грн. </t>
    </r>
    <r>
      <rPr>
        <b/>
        <sz val="12"/>
        <color indexed="8"/>
        <rFont val="Times New Roman"/>
        <family val="1"/>
        <charset val="204"/>
      </rPr>
      <t>на проведення ремонтних робіт, протипожежних заходів тощо КНП "Новоукраїнська  міська лікарня"</t>
    </r>
    <r>
      <rPr>
        <sz val="12"/>
        <color indexed="8"/>
        <rFont val="Times New Roman"/>
        <family val="1"/>
        <charset val="204"/>
      </rPr>
      <t xml:space="preserve"> Новоукраїнської міської ради, Ганівської, Глодоської, Рівнянської сільських рад,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</si>
  <si>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600000 грн. </t>
    </r>
    <r>
      <rPr>
        <b/>
        <sz val="12"/>
        <color indexed="8"/>
        <rFont val="Times New Roman"/>
        <family val="1"/>
        <charset val="204"/>
      </rPr>
      <t>на оплату комунальних послуг та енергоносії, співфінансування за рахунок субвенції з бюджету Рівнянської сільської територіальної громади для КНП "Новоукраїнська  міська лікарня"</t>
    </r>
    <r>
      <rPr>
        <sz val="12"/>
        <color indexed="8"/>
        <rFont val="Times New Roman"/>
        <family val="1"/>
        <charset val="204"/>
      </rPr>
      <t xml:space="preserve"> Новоукраїнської міської ради, Ганівської, Глодоської, Рівнянської сільських рад, як одержувачу коштів управління соціального захисту та охорони здоров'я  Новоукраїнської міської ради КЕКВ 2610</t>
    </r>
  </si>
  <si>
    <r>
      <t xml:space="preserve">Додаткові кошти в сумі 25000 грн. </t>
    </r>
    <r>
      <rPr>
        <b/>
        <sz val="12"/>
        <color indexed="8"/>
        <rFont val="Times New Roman"/>
        <family val="1"/>
        <charset val="204"/>
      </rPr>
      <t>на придбання медикаментів (Забезпечення безоплатного та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  КНП "Центр первинної медико-санітарної допомоги",</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</si>
  <si>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300000 грн. </t>
    </r>
    <r>
      <rPr>
        <b/>
        <sz val="12"/>
        <color indexed="8"/>
        <rFont val="Times New Roman"/>
        <family val="1"/>
        <charset val="204"/>
      </rPr>
      <t>на оплату комунальних послуг та енергоносіїв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</si>
  <si>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Додаткові кошти в сумі 15000 грн.</t>
    </r>
    <r>
      <rPr>
        <b/>
        <sz val="12"/>
        <color indexed="8"/>
        <rFont val="Times New Roman"/>
        <family val="1"/>
        <charset val="204"/>
      </rPr>
      <t xml:space="preserve"> на придбання медикаментів (наркотичних та психотропних засобів)  КНП "Центр первинної медико-санітарної допомоги",</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</si>
  <si>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10000 грн. </t>
    </r>
    <r>
      <rPr>
        <b/>
        <sz val="12"/>
        <color indexed="8"/>
        <rFont val="Times New Roman"/>
        <family val="1"/>
        <charset val="204"/>
      </rPr>
      <t xml:space="preserve">на забезпечення інвалідів і дітей інвалідів технічними та іншими засобами (придбання памперсів)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</si>
  <si>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20000 грн. </t>
    </r>
    <r>
      <rPr>
        <b/>
        <sz val="12"/>
        <color indexed="8"/>
        <rFont val="Times New Roman"/>
        <family val="1"/>
        <charset val="204"/>
      </rPr>
      <t>на поліпшення матеріально-технічної бази та оснащення в сумі  КНП "Центр первинної медико-санітарної допомоги",</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</si>
  <si>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4000 грн.  на </t>
    </r>
    <r>
      <rPr>
        <b/>
        <sz val="12"/>
        <color indexed="8"/>
        <rFont val="Times New Roman"/>
        <family val="1"/>
        <charset val="204"/>
      </rPr>
      <t>забезпечення безкоштовним дитячим харчуванням дітей грудного віку та другого року життя, які входять до малозабезпечених сімей   КНП "Центр первинної медико-санітарної допомоги",</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</si>
  <si>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10000 грн. </t>
    </r>
    <r>
      <rPr>
        <b/>
        <sz val="12"/>
        <color indexed="8"/>
        <rFont val="Times New Roman"/>
        <family val="1"/>
        <charset val="204"/>
      </rPr>
      <t>на проведення  протипожежних заходів та інше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</si>
  <si>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Додаткові кошти в сумі 2600000 грн.</t>
    </r>
    <r>
      <rPr>
        <b/>
        <sz val="12"/>
        <color indexed="8"/>
        <rFont val="Times New Roman"/>
        <family val="1"/>
        <charset val="204"/>
      </rPr>
      <t xml:space="preserve"> на оплату комунальних послуг та енергоносіїв,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</si>
  <si>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t>Програма  реформування  і  розвитку житлово- комунального господарства  Новоукраїнської міської об’єднаної територіальної громади на 2020-2025 роки</t>
  </si>
  <si>
    <t>бюджету Новоукраїнської міської територіальної громади на 2021 рік</t>
  </si>
  <si>
    <t xml:space="preserve">Секретар міської ради </t>
  </si>
  <si>
    <t>Л. Вишневецька</t>
  </si>
  <si>
    <t>РОЗПОДІЛ
видатків бюджету Новоукраїнської міської територіальної громади на 2021 рік</t>
  </si>
  <si>
    <t>Секретар міської ради</t>
  </si>
  <si>
    <t>Рішення міської ради № 91  від 26.01.2021 року</t>
  </si>
  <si>
    <t>в т.ч.</t>
  </si>
  <si>
    <t xml:space="preserve">в т.ч. </t>
  </si>
  <si>
    <t>на оплату комунальних послуг та енергоносіїв</t>
  </si>
  <si>
    <t>на придбання виробів медичного призначення, дезінфікуючих засобів</t>
  </si>
  <si>
    <t xml:space="preserve">на оплата праці  з нарахуваннями завідувачів та молодшого медичного персоналу ФАПів, що обслуговують сільське населення </t>
  </si>
  <si>
    <t>з них за рахунок залишків коштів  субвенцій з місцевого бюджету</t>
  </si>
  <si>
    <r>
      <t xml:space="preserve">Додаткові кошти в сумі 1259179 грн., збільшення фінансування на </t>
    </r>
    <r>
      <rPr>
        <b/>
        <sz val="12"/>
        <color indexed="8"/>
        <rFont val="Times New Roman"/>
        <family val="1"/>
        <charset val="204"/>
      </rPr>
      <t>проведення остаточних розрахунків з придбання комп'ютерного томографа  за рахунок субвенції з спеціального фонду бюджету Новоукраїнського району  для КНП "Новоукраїнська  міська лікарня"</t>
    </r>
    <r>
      <rPr>
        <sz val="12"/>
        <color indexed="8"/>
        <rFont val="Times New Roman"/>
        <family val="1"/>
        <charset val="204"/>
      </rPr>
      <t xml:space="preserve"> Ново української міської ради, Ганівської, Глодоської, Рівнянської сільських рад, як одержувачу коштів управління соціального захисту та охорони здоров'я  Новоукраїнської міської ради КЕКВ 3210</t>
    </r>
  </si>
  <si>
    <t>на забезпечення безкоштовним дитячим харчуванням дітей грудного віку та другого року життя, які входять до малозабезпечених сімей</t>
  </si>
  <si>
    <t>на оплату протипожежних заходів</t>
  </si>
  <si>
    <t>на придбання медикаментів (наркотичних та психотропних засобів)</t>
  </si>
  <si>
    <t>на придбання медикаментів (туберкуліну та вакцини проти грипу)</t>
  </si>
  <si>
    <t>на придбання медикаментів (забезпечення безкоштовним пільговим відпуском медикаментів)</t>
  </si>
  <si>
    <t>а забезпечення інвалідів і дітей інвалідів технічними та іншими засобами (придбання памперсів)</t>
  </si>
  <si>
    <t>на поліпшення матеріально-технічної бази та оснащення</t>
  </si>
  <si>
    <t>на проведення ремонтних робіт, протипожежних заходів</t>
  </si>
  <si>
    <t>на інші поточні видатки</t>
  </si>
  <si>
    <t>утримання дитячо-юнацької спортивної школи відповідно до договору про співробітництво</t>
  </si>
  <si>
    <t>на утримання трудового архіву відповідно до договору про співробітництво</t>
  </si>
  <si>
    <r>
      <t xml:space="preserve"> Перерозподіл бюджетних призначень в межах виділених річних асигнувань в сумі  2006000 грн., перенесення фінансування   з КПКВ 0110150  КЕКВ 2111 в сумі 1500000 грн. та КЕКВ 2120 в сумі 330000 грн., КЕКВ 2210 в сумі 70000 грн., КЕКВ 2240 в сумі 80000 грн., КЕКВ 2250 в сумі 1000 грн., КЕКВ 2272 в сумі 1000 грн., КЕКВ 2273 в сумі 10000 грн., КЕКВ 2275 в сумі 14000 грн.,   а саме збільшення фінансування на виплату заробітної плати  в сумі 1500000 грн. КЕКВ 2111, нарахування на заробітну плату в сумі 330000 грн. КЕКВ 2120, КЕКВ 2210 в сумі 50000 грн., КЕКВ 2240 в сумі 40000 грн., КЕКВ 2273 в сумі 10000 грн., КЕКВ 2275 в сумі 14000 грн., у </t>
    </r>
    <r>
      <rPr>
        <b/>
        <sz val="12"/>
        <color indexed="8"/>
        <rFont val="Times New Roman"/>
        <family val="1"/>
        <charset val="204"/>
      </rPr>
      <t>зв'язку із створенням  управління соціального захисту та охорони, окремої юридичної особи та головного розпорядника коштів</t>
    </r>
  </si>
  <si>
    <t>Новоукраїнська міська рада</t>
  </si>
  <si>
    <t>26.01.2021        №01-14/45</t>
  </si>
  <si>
    <t>0813192</t>
  </si>
  <si>
    <t>без дати       №1</t>
  </si>
  <si>
    <r>
      <t xml:space="preserve">Додаткові кошти в сумі 5000 грн. </t>
    </r>
    <r>
      <rPr>
        <b/>
        <sz val="12"/>
        <color indexed="8"/>
        <rFont val="Times New Roman"/>
        <family val="1"/>
        <charset val="204"/>
      </rPr>
      <t>на придбання медикаментів (наркотичних та психотропних засобів)</t>
    </r>
    <r>
      <rPr>
        <sz val="12"/>
        <color indexed="8"/>
        <rFont val="Times New Roman"/>
        <family val="1"/>
        <charset val="204"/>
      </rPr>
      <t xml:space="preserve">,  </t>
    </r>
    <r>
      <rPr>
        <b/>
        <sz val="12"/>
        <color indexed="8"/>
        <rFont val="Times New Roman"/>
        <family val="1"/>
        <charset val="204"/>
      </rPr>
      <t>співфінансування за рахунок субвенції з бюджету  Глодоської сільської територіальної громади для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КЕКВ 2610</t>
    </r>
  </si>
  <si>
    <r>
      <t xml:space="preserve">Додаткові кошти в сумі 5000 грн. на </t>
    </r>
    <r>
      <rPr>
        <b/>
        <sz val="12"/>
        <color indexed="8"/>
        <rFont val="Times New Roman"/>
        <family val="1"/>
        <charset val="204"/>
      </rPr>
      <t xml:space="preserve"> придбання медикаментів (туберкуліну)</t>
    </r>
    <r>
      <rPr>
        <sz val="12"/>
        <color indexed="8"/>
        <rFont val="Times New Roman"/>
        <family val="1"/>
        <charset val="204"/>
      </rPr>
      <t xml:space="preserve">,  </t>
    </r>
    <r>
      <rPr>
        <b/>
        <sz val="12"/>
        <color indexed="8"/>
        <rFont val="Times New Roman"/>
        <family val="1"/>
        <charset val="204"/>
      </rPr>
      <t>співфінансування за рахунок субвенції з бюджету  Глодоської сільської територіальної громади для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КЕКВ 2610</t>
    </r>
  </si>
  <si>
    <r>
      <t xml:space="preserve">Додаткові кошти в сумі 200000 грн. </t>
    </r>
    <r>
      <rPr>
        <b/>
        <sz val="12"/>
        <color indexed="8"/>
        <rFont val="Times New Roman"/>
        <family val="1"/>
        <charset val="204"/>
      </rPr>
      <t>на забезпечення інвалідів і дітей інвалідів технічними та іншими засобами (придбання памперсів)</t>
    </r>
    <r>
      <rPr>
        <sz val="12"/>
        <color indexed="8"/>
        <rFont val="Times New Roman"/>
        <family val="1"/>
        <charset val="204"/>
      </rPr>
      <t xml:space="preserve">,  </t>
    </r>
    <r>
      <rPr>
        <b/>
        <sz val="12"/>
        <color indexed="8"/>
        <rFont val="Times New Roman"/>
        <family val="1"/>
        <charset val="204"/>
      </rPr>
      <t>співфінансування за рахунок субвенції з бюджету  Глодоської сільської територіальної громади для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КЕКВ 2610</t>
    </r>
  </si>
  <si>
    <t>0812144</t>
  </si>
  <si>
    <t>08.02.2021 б/н</t>
  </si>
  <si>
    <r>
      <t xml:space="preserve"> Перерозподіл бюджетних призначень в межах виділених річних асигнувань в сумі  617800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0112144 КЕКВ 2730,   а саме збільшення фінансування 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(на інсулін) КЕКВ 2730, у </t>
    </r>
    <r>
      <rPr>
        <b/>
        <sz val="12"/>
        <color indexed="8"/>
        <rFont val="Times New Roman"/>
        <family val="1"/>
        <charset val="204"/>
      </rPr>
      <t>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</si>
  <si>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Додаткові кошти в сумі 100000 грн. на  оплату  </t>
    </r>
    <r>
      <rPr>
        <b/>
        <sz val="12"/>
        <rFont val="Times New Roman"/>
        <family val="1"/>
        <charset val="204"/>
      </rPr>
      <t>для виготовлення проектно-кошторисної документації та експертизи</t>
    </r>
    <r>
      <rPr>
        <sz val="12"/>
        <rFont val="Times New Roman"/>
        <family val="1"/>
        <charset val="204"/>
      </rPr>
      <t xml:space="preserve">  КЕКВ 3142, за рахунок вільного залишку коштів станом  на 01 січня 2021 року</t>
    </r>
  </si>
  <si>
    <t>04.02.2021 б/н</t>
  </si>
  <si>
    <t>Додаткові кошти  в сумі 100000 грн., для придбання _______  відповідно до клопотання  19 державної пожежно-рятувальної частини  УДСНС України у Кіровоградській області на фінансову підтримку на виконання Комплексної програми попередження та припинення протиправних дій у сфері державної безпеки, профілактики злочинності та цивільного захисту населення на території  Новоукраїнської міської об’єднаної територіальної громади на 2018-2023 роки прийнятої  12 грудня 2017 року № 726  КЕКВ 2620</t>
  </si>
  <si>
    <t>Додаткові кошти в сумі 100000 грн.  на  придбання системи відеоспостереження   КЕКВ 3110 на виконання у 2020 році "Комплексної програми попередження та припинення протиправних дій у сфері державної безпеки, профілактики злочинності та цивільного захисту населення на території  Новоукраїнської міської  об’єднаної територіальної громади на 2018-2020 роки" та відповідно до клопотання Новоукраїнського ВП ГУНП в Кіровоградській області придбати  відеокамери та підключити їх до системи відеоспостереження  громади з наданням можливості доступу до даної системи Новоукраїнському ВП ГУНП в Кіровоградській області</t>
  </si>
  <si>
    <t>0813104</t>
  </si>
  <si>
    <t>0813121</t>
  </si>
  <si>
    <t>0813032</t>
  </si>
  <si>
    <t>0813140</t>
  </si>
  <si>
    <t>0813160</t>
  </si>
  <si>
    <t>0813191</t>
  </si>
  <si>
    <t>0813210</t>
  </si>
  <si>
    <t>0813242</t>
  </si>
  <si>
    <t>11.02.2021        №15/01-69</t>
  </si>
  <si>
    <t>Програма "Розвиток та удосконалення цивільного захисту населення Новоукраїнської міської об’єднаної  територіальної громади громади" на 2018-2022 роки"</t>
  </si>
  <si>
    <t>11.02.2021        №323/113-2021</t>
  </si>
  <si>
    <t xml:space="preserve"> Перерозподіл бюджетних призначень в межах виділених річних асигнувань в сумі  195000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0113140 КЕКВ 2282,   а саме збільшення фінансування на придбання путівок на оздоровлення КЕКВ 2282, у зв'язку із створенням  управління соціального захисту та охорони здоров'я, окремої юридичної особи та головного розпорядника даних коштів</t>
  </si>
  <si>
    <t>0813133</t>
  </si>
  <si>
    <t>9800</t>
  </si>
  <si>
    <t>Співфінансування інвестиційних проектів, які передбачається фінансувати у 2021 році в рамках здійснення заходів щодо соціально-економічного розвитку окремих територій</t>
  </si>
  <si>
    <t>виготовлення проектної документації</t>
  </si>
  <si>
    <t>Інші розрахунки</t>
  </si>
  <si>
    <t>Субвенція з місцевого бюджету державному бюджету на виконання програм соціально-економічного розвитку регіоні</t>
  </si>
  <si>
    <t xml:space="preserve">1. Затвердити розпорядження міського голови, видані у міжсесійний період, а саме:                                                                                                                                                                                                                                                                                                                                                                                                                                                                                                     від 03 лютого  2021 року № 17 "Про  внесення  змін до кошторису спеціального фонду на 2021 рік"
від 09 лютого  2021 року № 23 "Про  внесення  змін до кошторису спеціального фонду на 2021 рік"
</t>
  </si>
  <si>
    <t>рішення 125 від 04.02.2021 року</t>
  </si>
  <si>
    <t>Додаткові кошти   в сумі 90000 грн. на проведення заходів та фінансову підтримку діяльності ветеранських організацій Новоукраїнської міської  територіальної громади, за рахунок вільного залишку коштів станом на 01.01.2021 року  КЕКВ 2610</t>
  </si>
  <si>
    <r>
      <t>Додаткові кошти в сумі 2000000 грн.</t>
    </r>
    <r>
      <rPr>
        <b/>
        <sz val="12"/>
        <color indexed="8"/>
        <rFont val="Times New Roman"/>
        <family val="1"/>
        <charset val="204"/>
      </rPr>
      <t xml:space="preserve"> на  співфінансування </t>
    </r>
    <r>
      <rPr>
        <sz val="12"/>
        <color indexed="8"/>
        <rFont val="Times New Roman"/>
        <family val="1"/>
        <charset val="204"/>
      </rPr>
      <t xml:space="preserve"> </t>
    </r>
    <r>
      <rPr>
        <b/>
        <sz val="12"/>
        <color indexed="8"/>
        <rFont val="Times New Roman"/>
        <family val="1"/>
        <charset val="204"/>
      </rPr>
      <t>інвестиційних проектів,</t>
    </r>
    <r>
      <rPr>
        <sz val="12"/>
        <color indexed="8"/>
        <rFont val="Times New Roman"/>
        <family val="1"/>
        <charset val="204"/>
      </rPr>
      <t xml:space="preserve"> які передбачається фінансувати у 2021 році в рамках здійснення заходів щодо соціально-економічного розвитку окремих територій КЕКВ 3142, за рахунок вільного залишку коштів станом  на 01 січня 2021 року</t>
    </r>
  </si>
  <si>
    <r>
      <t xml:space="preserve">Перенесення коштів в сумі 70000 грн., а саме </t>
    </r>
    <r>
      <rPr>
        <b/>
        <sz val="12"/>
        <color indexed="8"/>
        <rFont val="Times New Roman"/>
        <family val="1"/>
        <charset val="204"/>
      </rPr>
      <t>на придбання вузлів комерційного обліку води на багатоквартирні будинки</t>
    </r>
    <r>
      <rPr>
        <sz val="12"/>
        <color indexed="8"/>
        <rFont val="Times New Roman"/>
        <family val="1"/>
        <charset val="204"/>
      </rPr>
      <t>, з КЕКВ 3110 на КЕКВ 2210, у зв'язку з затвердженням вартісного критерію основних засобів в сумі 20000 грн.</t>
    </r>
  </si>
  <si>
    <r>
      <t xml:space="preserve"> Перерозподіл бюджетних призначень в межах виділених річних асигнувань в сумі  6000 грн., перенесення фінансування   на КПКВ 3710160  КЕКВ 2240, а саме </t>
    </r>
    <r>
      <rPr>
        <b/>
        <sz val="12"/>
        <color indexed="8"/>
        <rFont val="Times New Roman"/>
        <family val="1"/>
        <charset val="204"/>
      </rPr>
      <t xml:space="preserve">зменшення фінансування на оплату послуг з підвищення кваліфікації </t>
    </r>
    <r>
      <rPr>
        <sz val="12"/>
        <color indexed="8"/>
        <rFont val="Times New Roman"/>
        <family val="1"/>
        <charset val="204"/>
      </rPr>
      <t>КЕКВ 2282, у зв'язку із більшенням вартості програмного забезпечення АІС "Місцеві бюджети" для фінансового управління</t>
    </r>
  </si>
  <si>
    <r>
      <t xml:space="preserve"> Перерозподіл бюджетних призначень в межах виділених річних асигнувань в сумі  6000 грн., перенесення фінансування   з КПКВ 3710160  КЕКВ 2282, а саме </t>
    </r>
    <r>
      <rPr>
        <b/>
        <sz val="12"/>
        <color indexed="8"/>
        <rFont val="Times New Roman"/>
        <family val="1"/>
        <charset val="204"/>
      </rPr>
      <t xml:space="preserve">збільшення фінансування на оплату послуг з обслуговування програмного забезпечення АІС "Місцеві бюджети" </t>
    </r>
    <r>
      <rPr>
        <sz val="12"/>
        <color indexed="8"/>
        <rFont val="Times New Roman"/>
        <family val="1"/>
        <charset val="204"/>
      </rPr>
      <t>КЕКВ 2240, у зв'язку із більшенням вартості програмного забезпечення АІС "Місцеві бюджети" для фінансового управління</t>
    </r>
  </si>
  <si>
    <r>
      <t xml:space="preserve"> Перерозподіл бюджетних призначень в межах виділених річних асигнувань в сумі  617800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0812144 КЕКВ 2730,   а саме зменшення фінансування 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r>
    <r>
      <rPr>
        <b/>
        <sz val="12"/>
        <color indexed="8"/>
        <rFont val="Times New Roman"/>
        <family val="1"/>
        <charset val="204"/>
      </rPr>
      <t>(на інсулін)</t>
    </r>
    <r>
      <rPr>
        <sz val="12"/>
        <color indexed="8"/>
        <rFont val="Times New Roman"/>
        <family val="1"/>
        <charset val="204"/>
      </rPr>
      <t xml:space="preserve"> КЕКВ 2730, у </t>
    </r>
    <r>
      <rPr>
        <b/>
        <sz val="12"/>
        <color indexed="8"/>
        <rFont val="Times New Roman"/>
        <family val="1"/>
        <charset val="204"/>
      </rPr>
      <t>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</si>
  <si>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617800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0112144 КЕКВ 2730,   а саме збільшення фінансування 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r>
    <r>
      <rPr>
        <b/>
        <sz val="12"/>
        <color indexed="8"/>
        <rFont val="Times New Roman"/>
        <family val="1"/>
        <charset val="204"/>
      </rPr>
      <t xml:space="preserve"> (на інсулін) </t>
    </r>
    <r>
      <rPr>
        <sz val="12"/>
        <color indexed="8"/>
        <rFont val="Times New Roman"/>
        <family val="1"/>
        <charset val="204"/>
      </rPr>
      <t xml:space="preserve">КЕКВ 2730, у </t>
    </r>
    <r>
      <rPr>
        <b/>
        <sz val="12"/>
        <color indexed="8"/>
        <rFont val="Times New Roman"/>
        <family val="1"/>
        <charset val="204"/>
      </rPr>
      <t>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</si>
  <si>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12000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0813032 КЕКВ 2730,   а саме зменшення фінансування </t>
    </r>
    <r>
      <rPr>
        <b/>
        <sz val="12"/>
        <color indexed="8"/>
        <rFont val="Times New Roman"/>
        <family val="1"/>
        <charset val="204"/>
      </rPr>
      <t xml:space="preserve">на надання пільг окремим категоріям громадян з оплати послуг зв'язку </t>
    </r>
    <r>
      <rPr>
        <sz val="12"/>
        <color indexed="8"/>
        <rFont val="Times New Roman"/>
        <family val="1"/>
        <charset val="204"/>
      </rPr>
      <t>КЕКВ 2730, у 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</si>
  <si>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12000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0113032 КЕКВ 2730,   а саме збільшення фінансування </t>
    </r>
    <r>
      <rPr>
        <b/>
        <sz val="12"/>
        <color indexed="8"/>
        <rFont val="Times New Roman"/>
        <family val="1"/>
        <charset val="204"/>
      </rPr>
      <t xml:space="preserve">на надання пільг окремим категоріям громадян з оплати послуг зв'язку </t>
    </r>
    <r>
      <rPr>
        <sz val="12"/>
        <color indexed="8"/>
        <rFont val="Times New Roman"/>
        <family val="1"/>
        <charset val="204"/>
      </rPr>
      <t>КЕКВ 2730, у 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</si>
  <si>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195000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0813140 КЕКВ 2282,   а саме зменшення фінансування </t>
    </r>
    <r>
      <rPr>
        <b/>
        <sz val="12"/>
        <color indexed="8"/>
        <rFont val="Times New Roman"/>
        <family val="1"/>
        <charset val="204"/>
      </rPr>
      <t>на придбання путівок на оздоровлення</t>
    </r>
    <r>
      <rPr>
        <sz val="12"/>
        <color indexed="8"/>
        <rFont val="Times New Roman"/>
        <family val="1"/>
        <charset val="204"/>
      </rPr>
      <t xml:space="preserve"> КЕКВ 2282, у 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</si>
  <si>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Додаткові кошти  в сумі 100000 грн., </t>
    </r>
    <r>
      <rPr>
        <b/>
        <sz val="12"/>
        <rFont val="Times New Roman"/>
        <family val="1"/>
        <charset val="204"/>
      </rPr>
      <t>для капітального ремонту покрівлі адміністративної будівлі, відповідно до клопотання  19 державної пожежно-рятувальної частини  УДСНС України у Кіровоградській області</t>
    </r>
    <r>
      <rPr>
        <sz val="12"/>
        <rFont val="Times New Roman"/>
        <family val="1"/>
        <charset val="204"/>
      </rPr>
      <t xml:space="preserve"> на фінансову підтримку на виконання Комплексної програми попередження та припинення протиправних дій у сфері державної безпеки, профілактики злочинності та цивільного захисту населення на території  Новоукраїнської міської об’єднаної територіальної громади на 2021-2023 роки, прийнятої  13 жовтня 2020 року № 1854  КЕКВ 3220, за рахунок вільного залишку коштів станом  на 01 січня 2021 року</t>
    </r>
  </si>
  <si>
    <t>3719800</t>
  </si>
  <si>
    <t>3719770</t>
  </si>
  <si>
    <r>
      <t xml:space="preserve">Додаткові кошти в сумі 245669,15 грн. </t>
    </r>
    <r>
      <rPr>
        <b/>
        <sz val="12"/>
        <color indexed="8"/>
        <rFont val="Times New Roman"/>
        <family val="1"/>
        <charset val="204"/>
      </rPr>
      <t>на оплату комунальних послуг та енергоносіїв КНП "Новоукраїнська міська лікарня"</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перерахованого з бюджету Новоукраїнського району за рахунок залишку дотації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 КЕКВ 2610</t>
    </r>
  </si>
  <si>
    <t>9770</t>
  </si>
  <si>
    <t>602304</t>
  </si>
  <si>
    <t xml:space="preserve">Бюджет Помічнянської міської територіальної громади </t>
  </si>
  <si>
    <t>Додаткові кошти  в сумі 44143 грн., за рахунок субвенції з бюджету  Ганівської сільської територіальної громади , документи яких знаходяться на зберігані в трудовому архіві, як співфінансування на утримання трудового архіву, а саме на виплату заробітної плати  в сумі 24907 грн. КЕКВ 2111, нарахування на заробітну плату в сумі 5480 грн. КЕКВ 2120, на придбання матеріалів та канцтоварів в сумі 4054 грн. КЕКВ 2210, для оплати за відшкодування вугілля використаного на опалення приміщення в сумі 3330 грн. КЕКВ 2275,  для оплати електроенергії в сумі 382 грн. КЕКВ 2273, для оплати послуг в сумі 5990 грн. КЕКВ 2240</t>
  </si>
  <si>
    <t>Бюджет Соколівської сільської територіальної громади</t>
  </si>
  <si>
    <t>Додаткові кошти  в сумі 6700 грн., за рахунок субвенції з бюджету  Соколівської сільської територіальної громади , документи яких знаходяться на зберігані в трудовому архіві, як співфінансування на утримання трудового архіву, а саме на виплату заробітної плати  в сумі 3780 грн. КЕКВ 2111, нарахування на заробітну плату в сумі 832 грн. КЕКВ 2120, на придбання матеріалів та канцтоварів в сумі 620 грн. КЕКВ 2210, для оплати за відшкодування вугілля використаного на опалення приміщення в сумі 504 грн. КЕКВ 2275,  для оплати електроенергії в сумі 58 грн. КЕКВ 2273, для оплати послуг в сумі 906 грн. КЕКВ 2240</t>
  </si>
  <si>
    <r>
      <t xml:space="preserve">Субвенція з місцевого бюджету державному бюджету на виконання програм соціально-економічного розвитку регіоні  в сумі 100000 грн., </t>
    </r>
    <r>
      <rPr>
        <b/>
        <sz val="12"/>
        <rFont val="Times New Roman"/>
        <family val="1"/>
        <charset val="204"/>
      </rPr>
      <t>для капітального ремонту покрівлі адміністративної будівлі, відповідно до клопотання  19 державної пожежно-рятувальної частини  УДСНС України у Кіровоградській області</t>
    </r>
    <r>
      <rPr>
        <sz val="12"/>
        <rFont val="Times New Roman"/>
        <family val="1"/>
        <charset val="204"/>
      </rPr>
      <t xml:space="preserve"> на фінансову підтримку на виконання Комплексної програми попередження та припинення протиправних дій у сфері державної безпеки, профілактики злочинності та цивільного захисту населення на території  Новоукраїнської міської об’єднаної територіальної громади на 2021-2023 роки, за рахунок вільного залишку коштів станом  на 01 січня 2021 року КЕКВ 3220</t>
    </r>
  </si>
  <si>
    <r>
      <t xml:space="preserve">Додаткові кошти в сумі 40000 грн. </t>
    </r>
    <r>
      <rPr>
        <b/>
        <sz val="12"/>
        <color indexed="8"/>
        <rFont val="Times New Roman"/>
        <family val="1"/>
        <charset val="204"/>
      </rPr>
      <t>на оплату енергоносіїв та комунальних послуг, співфінансування за рахунок субвенції з бюджету  Глодоської сільської територіальної громади для КНП "Новоукраїнська  міська лікарня"</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КЕКВ 2610</t>
    </r>
  </si>
  <si>
    <r>
      <t xml:space="preserve">Додаткові кошти в сумі 200000 грн. </t>
    </r>
    <r>
      <rPr>
        <b/>
        <sz val="12"/>
        <color indexed="8"/>
        <rFont val="Times New Roman"/>
        <family val="1"/>
        <charset val="204"/>
      </rPr>
      <t>на оплату енергоносіїв та комунальних послуг,  співфінансування за рахунок субвенції з бюджету  Ганівської сільської територіальної громади для КНП "Новоукраїнська  міська лікарня"</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КЕКВ 2610</t>
    </r>
  </si>
  <si>
    <r>
      <t>Додаткові кошти в сумі 500 грн.</t>
    </r>
    <r>
      <rPr>
        <b/>
        <sz val="12"/>
        <color indexed="8"/>
        <rFont val="Times New Roman"/>
        <family val="1"/>
        <charset val="204"/>
      </rPr>
      <t xml:space="preserve"> на придбання медикаментів (наркотичних та психотропних засобів)</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</si>
  <si>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r>
      <t xml:space="preserve">Додаткові кошти в сумі 1000 грн. </t>
    </r>
    <r>
      <rPr>
        <b/>
        <sz val="12"/>
        <color indexed="8"/>
        <rFont val="Times New Roman"/>
        <family val="1"/>
        <charset val="204"/>
      </rPr>
      <t>на придбання медикаментів (туберкуліну та вакцини проти грипу)</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</si>
  <si>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r>
      <t xml:space="preserve">Додаткові кошти в сумі 9600 грн.  </t>
    </r>
    <r>
      <rPr>
        <b/>
        <sz val="12"/>
        <color indexed="8"/>
        <rFont val="Times New Roman"/>
        <family val="1"/>
        <charset val="204"/>
      </rPr>
      <t>на придбання медикаментів (забезпечення безкоштовним пільговим відпуском медикаментів)</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</si>
  <si>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r>
      <t xml:space="preserve">Додаткові кошти в сумі 1500 грн.   </t>
    </r>
    <r>
      <rPr>
        <b/>
        <sz val="12"/>
        <color indexed="8"/>
        <rFont val="Times New Roman"/>
        <family val="1"/>
        <charset val="204"/>
      </rPr>
      <t>на поліпшення матеріально-технічної бази та оснащення</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</si>
  <si>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r>
      <t xml:space="preserve">Додаткові кошти в сумі 5000 грн.  </t>
    </r>
    <r>
      <rPr>
        <b/>
        <sz val="12"/>
        <color indexed="8"/>
        <rFont val="Times New Roman"/>
        <family val="1"/>
        <charset val="204"/>
      </rPr>
      <t xml:space="preserve">на проведення ремонтних робіт, протипожежних заходів, </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</si>
  <si>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t xml:space="preserve">на оплату праці  з нарахуваннями завідувачів та молодшого медичного персоналу ФАПів, що обслуговують сільське населення </t>
  </si>
  <si>
    <r>
      <t xml:space="preserve">Додаткові кошти в сумі 158750 грн.   </t>
    </r>
    <r>
      <rPr>
        <b/>
        <sz val="12"/>
        <color indexed="8"/>
        <rFont val="Times New Roman"/>
        <family val="1"/>
        <charset val="204"/>
      </rPr>
      <t xml:space="preserve">на оплату праці  з нарахуваннями завідувачів та молодшого медичного персоналу ФАПів, що обслуговують сільське населення, </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</si>
  <si>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t>рішення 154 від 16.02.2021 року</t>
  </si>
  <si>
    <t>рішення 381 від 16.02.2021 року</t>
  </si>
  <si>
    <r>
      <t xml:space="preserve">Додаткові кошти в сумі 9600 грн. </t>
    </r>
    <r>
      <rPr>
        <b/>
        <sz val="12"/>
        <color indexed="8"/>
        <rFont val="Times New Roman"/>
        <family val="1"/>
        <charset val="204"/>
      </rPr>
      <t xml:space="preserve">на забезпечення інвалідів і дітей інвалідів технічними та іншими засобами (придбання памперсів), </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</si>
  <si>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t>рішення 78 від 26.01.2021 року</t>
  </si>
  <si>
    <r>
      <t xml:space="preserve"> Перерозподіл бюджетних призначень в межах виділених річних асигнувань в сумі 57000 грн.</t>
    </r>
    <r>
      <rPr>
        <b/>
        <sz val="12"/>
        <color indexed="8"/>
        <rFont val="Times New Roman"/>
        <family val="1"/>
        <charset val="204"/>
      </rPr>
      <t xml:space="preserve">, а саме зменшення фінансування на співфінансування на придбання медикаментів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</si>
  <si>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Перерозподіл бюджетних призначень в межах виділених річних асигнувань в сумі 15000 грн.</t>
    </r>
    <r>
      <rPr>
        <b/>
        <sz val="12"/>
        <color indexed="8"/>
        <rFont val="Times New Roman"/>
        <family val="1"/>
        <charset val="204"/>
      </rPr>
      <t xml:space="preserve"> на придбання медикаментів (забезпечення безкоштовним пільговим відпуском медикаментів), а саме збільшення фінансування на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</si>
  <si>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Перерозподіл бюджетних призначень в межах виділених річних асигнувань в сумі 7000 грн.</t>
    </r>
    <r>
      <rPr>
        <b/>
        <sz val="12"/>
        <color indexed="8"/>
        <rFont val="Times New Roman"/>
        <family val="1"/>
        <charset val="204"/>
      </rPr>
      <t xml:space="preserve"> на придбання медикаментів (наркотичних та психотропних засобів),  що обслуговують сільське населення, а саме збільшення фінансування на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</si>
  <si>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Перерозподіл бюджетних призначень в межах виділених річних асигнувань в сумі 30000 грн.</t>
    </r>
    <r>
      <rPr>
        <b/>
        <sz val="12"/>
        <color indexed="8"/>
        <rFont val="Times New Roman"/>
        <family val="1"/>
        <charset val="204"/>
      </rPr>
      <t xml:space="preserve"> на придбання медикаментів (туберкуліну), а саме збільшення фінансування на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</si>
  <si>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Перерозподіл бюджетних призначень в межах виділених річних асигнувань в сумі 5000 грн.</t>
    </r>
    <r>
      <rPr>
        <b/>
        <sz val="12"/>
        <color indexed="8"/>
        <rFont val="Times New Roman"/>
        <family val="1"/>
        <charset val="204"/>
      </rPr>
      <t xml:space="preserve"> на забезпечення інвалідів і дітей інвалідів технічними та іншими засобами (придбання памперсів), а саме збільшення фінансування на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</si>
  <si>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t>Субвенція обласному бюджету Кіровоградської області   на придбання шкільного автобуса  для перевезення до Новоукраїнської загальноосвітньої школи І-ІІІ ступенів №4 на умовах співфінансування в розмірі 30%</t>
  </si>
  <si>
    <t xml:space="preserve">Субвенція з місцевого бюджету державному бюджету на виконання програм соціально-економічного розвитку регіоні на фінансову підтримку для капітального ремонту покрівлі адміністративної будівлі  19 державної пожежно-рятувальної частини  УДСНС України у Кіровоградській області </t>
  </si>
  <si>
    <t>Субвенція з місцевого бюджету державному бюджету на виконання програм соціально-економічного розвитку регіоні  на фінансову підтримку для Новоукраїнського РВП ГУНП в Кіровоградській області,  через Головне управління Національної поліції в Кіровоградській області,  як головного розпорядника коштів  на придбання обладнання для розширення інтегрованої інформаційно – комунікаційної автоматизованої системи відеоспостереження та відеоаналітики на території м. Новоукраїнка</t>
  </si>
  <si>
    <t>Субвенція з місцевого бюджету державному бюджету на виконання програм соціально-економічного розвитку регіоні  в сумі 100000 грн. на фінансову підтримку для Новоукраїнського РВП ГУНП в Кіровоградській області,  через Головне управління Національної поліції в Кіровоградській області,  як головного розпорядника коштів  на придбання обладнання для розширення інтегрованої інформаційно – комунікаційної автоматизованої системи відеоспостереження та відеоаналітики на території м. Новоукраїнка, на виконання у 2021 році Комплексної програми попередження та припинення протиправних дій у сфері державної безпеки, профілактики злочинності та цивільного захисту населення на території  Новоукраїнської міської  об’єднаної територіальної громади на 2018-2025 роки, як установі, що фінансується з державного бюджету, за рахунок вільного залишку коштів станом  на 01 січня 2021 року КЕКВ 3220</t>
  </si>
  <si>
    <r>
      <t xml:space="preserve">Додаткові кошти в сумі 10000 грн., а саме </t>
    </r>
    <r>
      <rPr>
        <b/>
        <sz val="12"/>
        <color indexed="8"/>
        <rFont val="Times New Roman"/>
        <family val="1"/>
        <charset val="204"/>
      </rPr>
      <t>на оплату послуг демонтажу аварійного насосного обладнання на свердловині СТОВ "Росія"</t>
    </r>
    <r>
      <rPr>
        <sz val="12"/>
        <color indexed="8"/>
        <rFont val="Times New Roman"/>
        <family val="1"/>
        <charset val="204"/>
      </rPr>
      <t xml:space="preserve"> КЕКВ 2240,  за рахунок вільного залишку коштів станом на 01.01.2021 року </t>
    </r>
  </si>
  <si>
    <t>22.02.2021        №01-14/106</t>
  </si>
  <si>
    <t>02.03.2021 б/н</t>
  </si>
  <si>
    <r>
      <t>Додаткові кошти в сумі 271509 грн.</t>
    </r>
    <r>
      <rPr>
        <b/>
        <sz val="12"/>
        <color indexed="8"/>
        <rFont val="Times New Roman"/>
        <family val="1"/>
        <charset val="204"/>
      </rPr>
      <t xml:space="preserve"> на оплату праці з нарахуванням завідувачів та молодшого медичного персоналу ФАПів, що обслуговують сільське населення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</si>
  <si>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t>02.03.2021        №430</t>
  </si>
  <si>
    <t xml:space="preserve">Додаткові кошти  в сумі 48000 грн. для поточного ремонту  вбиральні філії №1 МПК "Ювілейний" КЕКВ 2240, за рахунок вільного залишку коштів станом на 01.01.2021 року </t>
  </si>
  <si>
    <t>02.03.2021        №62/01-20</t>
  </si>
  <si>
    <t>04.03.2021        №66/01-20</t>
  </si>
  <si>
    <t xml:space="preserve">Додаткові кошти  в сумі 1500 грн. для оплати за проходження навчання з охорони праці та пожежної безпеки КЕКВ 2282, за рахунок вільного залишку коштів станом на 01.01.2021 року </t>
  </si>
  <si>
    <t xml:space="preserve">0611021 </t>
  </si>
  <si>
    <t xml:space="preserve">09.03.2021        №01-14/135 </t>
  </si>
  <si>
    <t xml:space="preserve">09.03.2021        №01-14/134 </t>
  </si>
  <si>
    <t>КНП "Новоукраїнська центральна районна лікарня" Новоукраїнської районної ради</t>
  </si>
  <si>
    <t xml:space="preserve">на проведення остаточних розрахунків з придбання комп'ютерного томографа  </t>
  </si>
  <si>
    <r>
      <t xml:space="preserve">Додаткові кошти в сумі 49000 грн. </t>
    </r>
    <r>
      <rPr>
        <b/>
        <sz val="12"/>
        <color indexed="8"/>
        <rFont val="Times New Roman"/>
        <family val="1"/>
        <charset val="204"/>
      </rPr>
      <t>на оплату поточного ремонту покрівлі приміщення виконавчого комітету</t>
    </r>
    <r>
      <rPr>
        <sz val="12"/>
        <color indexed="8"/>
        <rFont val="Times New Roman"/>
        <family val="1"/>
        <charset val="204"/>
      </rPr>
      <t xml:space="preserve">. КЕКВ 2240, за рахунок вільного залишку коштів станом на 01.01.2021 року </t>
    </r>
  </si>
  <si>
    <r>
      <t xml:space="preserve">Додаткові кошти в сумі 30000 грн. </t>
    </r>
    <r>
      <rPr>
        <b/>
        <sz val="12"/>
        <color indexed="8"/>
        <rFont val="Times New Roman"/>
        <family val="1"/>
        <charset val="204"/>
      </rPr>
      <t>на придбання медикаментів (туберкуліну та вакцини проти грипу)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</si>
  <si>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t>КНП "Центр первинної медико-санітарної допомоги" Новоукраїнської міської ради</t>
  </si>
  <si>
    <t>06.03.2021 б/н</t>
  </si>
  <si>
    <r>
      <t xml:space="preserve"> Перерозподіл бюджетних призначень в межах виділених річних асигнувань в сумі  195000 грн., перерозподіл видатків між головними розпорядниками коштів з головного розпорядника коштів відділу освіти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0613140 КЕКВ 2282,   а саме збільшення фінансування </t>
    </r>
    <r>
      <rPr>
        <b/>
        <sz val="12"/>
        <color indexed="8"/>
        <rFont val="Times New Roman"/>
        <family val="1"/>
        <charset val="204"/>
      </rPr>
      <t xml:space="preserve">на відшкодування коштів за придбання путівок на оздоровлення батькам </t>
    </r>
    <r>
      <rPr>
        <sz val="12"/>
        <color indexed="8"/>
        <rFont val="Times New Roman"/>
        <family val="1"/>
        <charset val="204"/>
      </rPr>
      <t>КЕКВ 2730, у зв'язку із створенням  управління соціального захисту та охорони здоров'я, окремої юридичної особи та головного розпорядника даних коштів</t>
    </r>
  </si>
  <si>
    <t xml:space="preserve">Додаткові кошти у сумі 1810 грн., збільшення фінансування за рахунок  вільного залишку коштів станом  на 01 січня 2021 року, на виплату одноразової допомоги,  згідно  до листа служби у справах дітей,  у зв'язку з уточненням списку дітей сирот та дітей позбавлених батьківського піклування, яким у 2021 році виповнюється 18 років, за рахунок вільного залишку коштів станом на 01.01.2021 року КЕКВ 2730 </t>
  </si>
  <si>
    <t xml:space="preserve">Додаткові кошти   в сумі 175000 грн. для придбання котла опалювального твердопаливного водогрійного для Новоукраїнської загальноосвітньої школи І-ІІІ ступенів №4 Новоукраїнської міської ради КЕКВ 3110, за рахунок вільного залишку коштів станом  на 01 січня 2021 року </t>
  </si>
  <si>
    <t xml:space="preserve">від 16 березня 2021 року № 187              </t>
  </si>
  <si>
    <t>2019-2021</t>
  </si>
  <si>
    <t>Додаткові кошти  в сумі 43000 грн. для поточного ремонту центрального входу МПК "Ювілейний" КЕКВ 2240, за рахунок вільного залишку коштів станом на 01.01.2021 року</t>
  </si>
  <si>
    <r>
      <t xml:space="preserve">Додаткові кошти в сумі 130000 грн.  </t>
    </r>
    <r>
      <rPr>
        <b/>
        <sz val="12"/>
        <color indexed="8"/>
        <rFont val="Times New Roman"/>
        <family val="1"/>
        <charset val="204"/>
      </rPr>
      <t>на  придбання трактора МТЗ 1523</t>
    </r>
    <r>
      <rPr>
        <sz val="12"/>
        <color indexed="8"/>
        <rFont val="Times New Roman"/>
        <family val="1"/>
        <charset val="204"/>
      </rPr>
      <t xml:space="preserve"> для  Новоукраїнського ЖКП КЕКВ 3110  за рахунок вільного залишку коштів станом  на 01 січня 2021 року</t>
    </r>
  </si>
  <si>
    <t>15.03.2021        №69/01-20</t>
  </si>
  <si>
    <t>09.03.2021 б/н</t>
  </si>
  <si>
    <t xml:space="preserve">Додаткові кошти  в сумі 76500 грн. для придбання мотокоси, захисного приладдя, паливних та витратних матеріалів у філію №1 МПК "Ювілейний" в сумі 5000 грн., придбання будівельних та витратних матеріалів для поточного та косметичного ремонту пам'ятників, що розташовані на прилеглій території  закладів культури в сумі 10000 грн., придбання будівельних та витратних матеріалів для поточного та косметичного ремонту входу до Новоукраїнської центральної бібліотеки приміщення МПК "Ювілейний" в сумі 2000 грн. КЕКВ 2210,  для оплати послуг прочистки зливних труб та ринв МПК "Ювілейний" та філії №1 МПК "Ювілейний" в сумі 6000 грн., послуг з навантаження та вивезення шлаку, листя та іншого сміття з прилеглих територій  закладів культури в сумі 20000 грн., послуг дератизації приміщень Захарівського СБК та Фурманівського сільського клубу в сумі 3000 грн., послуг спилювання та кронування дерев прилеглого парку філії №1 МПК "Ювілейний" (спилювання 16 дерев, кронування - 27 дерев) в сумі 29000 грн.  КЕКВ 2240, за рахунок вільного залишку коштів станом на 01.01.2021 року </t>
  </si>
  <si>
    <r>
      <t xml:space="preserve"> Перерозподіл бюджетних призначень в межах виділених річних асигнувань в сумі  249000 грн., перерозподіл видатків між головними розпорядниками коштів з головного розпорядника коштів управління соціального захисту та охорони здоров'я на головного розпорядника коштів виконавчого комітету Новоукраїнської міської ради, перенесення фінансування   з КПКВ 0813210 в сумі 200000 грн. КЕКВ 2111, в сумі 44000 грн. КЕКВ 2120, в сумі 5000 грн. КЕКВ 2240 ,  а саме збільшення фінансування на  виплату заробітної плати  в сумі 200000 грн. КЕКВ 2111, нарахування на заробітну плату в сумі 44000 грн. КЕКВ 2120, в сумі 5000 грн. КЕКВ 2240 ,   </t>
    </r>
    <r>
      <rPr>
        <b/>
        <sz val="12"/>
        <rFont val="Times New Roman"/>
        <family val="1"/>
        <charset val="204"/>
      </rPr>
      <t xml:space="preserve">згідно цивільно-правових  договорів  на виконання громадських робіт </t>
    </r>
    <r>
      <rPr>
        <sz val="12"/>
        <rFont val="Times New Roman"/>
        <family val="1"/>
        <charset val="204"/>
      </rPr>
      <t>Новоукраїнської міської об'єднаної територіальної громади, у зв'язку із створенням  управління соціального захисту та охорони здоров'я, окремої юридичної особи та головного розпорядника даних коштів</t>
    </r>
  </si>
  <si>
    <t xml:space="preserve"> Перерозподіл бюджетних призначень в межах виділених річних асигнувань в сумі  249000 грн., перерозподіл видатків між головними розпорядниками коштів з головного розпорядника коштів управління соціального захисту та охорони здоров'я на головного розпорядника коштів виконавчого комітету Новоукраїнської міської ради, перенесення фінансування   на КПКВ 0113210 в сумі 200000 грн. КЕКВ 2111, в сумі 44000 грн. КЕКВ 2120, в сумі 5000 грн. КЕКВ 2240 ,  а саме зменшення фінансування на  виплату заробітної плати  в сумі 200000 грн. КЕКВ 2111, нарахування на заробітну плату в сумі 44000 грн. КЕКВ 2120, в сумі 5000 грн. КЕКВ 2240 ,   згідно цивільно-правових  договорів  на виконання громадських робіт Новоукраїнської міської об'єднаної територіальної громади, у зв'язку із створенням  управління соціального захисту та охорони здоров'я, окремої юридичної особи та головного розпорядника даних коштів</t>
  </si>
  <si>
    <t>Додаткові  кошти  для забезпечення призову на строкову військову службу громадян об'єднаної територіальної громади  в 2021 році на загальну  суму 20000 грн., за рахунок субвенції з загального фонду бюджету Новоукраїнського району   (доставка призовників від районного військового комісаріату для контрольного медичного обстеження на збірний пункт обласного військового комісаріату)  відповідно до клопотання Новоукраїнського районного військового комісаріату та затвердженої міської  програми  "Призовник" на  2021-2023 роки. КЕКВ 2240</t>
  </si>
  <si>
    <t xml:space="preserve">0611031 </t>
  </si>
  <si>
    <t xml:space="preserve">26.03.2021        №01-14/189 та 24.03.2021 №01-18/440/0.4  </t>
  </si>
  <si>
    <t xml:space="preserve">Додаткові кошти  у сумі 1381362,37 грн.,  за рахунок залишку коштів освітньої субвенції станом на 01.01.2021 року,  а саме  на виплату заробітної плати  в сумі 1164045,77 грн. КЕКВ 2111 та нарахування на заробітну плату в сумі 217316,6 грн. КЕКВ 2120, згідно  листа Кіровоградської обласної ради від 24 березня 2021 року №01-18/440/0.4  </t>
  </si>
  <si>
    <t xml:space="preserve">0611070 </t>
  </si>
  <si>
    <t xml:space="preserve">22.03.2021        №01-14/179 </t>
  </si>
  <si>
    <r>
      <t xml:space="preserve">Субвенція обласному бюджету Кіровоградської області в сумі 20000 грн.   на </t>
    </r>
    <r>
      <rPr>
        <b/>
        <sz val="12"/>
        <color indexed="8"/>
        <rFont val="Times New Roman"/>
        <family val="1"/>
        <charset val="204"/>
      </rPr>
      <t>придбання шкільного автобуса  для перевезення до</t>
    </r>
    <r>
      <rPr>
        <sz val="12"/>
        <color indexed="8"/>
        <rFont val="Times New Roman"/>
        <family val="1"/>
        <charset val="204"/>
      </rPr>
      <t xml:space="preserve"> Новоукраїнської загальноосвітньої школи І-ІІІ ступенів №4 на умовах співфінансування в розмірі 30% згідно  розпорядження КМУ від 16 грудня 2020 року №1570 та листа ОДА від 19.01.2021 року №01-18/70/0,4, за рахунок вільного залишку коштів станом  на 01 січня 2021 року КЕКВ 3220</t>
    </r>
  </si>
  <si>
    <r>
      <t xml:space="preserve">Додаткові кошти в сумі  123700 грн. відповідно до клопотання </t>
    </r>
    <r>
      <rPr>
        <b/>
        <sz val="12"/>
        <color indexed="8"/>
        <rFont val="Times New Roman"/>
        <family val="1"/>
        <charset val="204"/>
      </rPr>
      <t>Новоукраїнського ЖКП</t>
    </r>
    <r>
      <rPr>
        <sz val="12"/>
        <color indexed="8"/>
        <rFont val="Times New Roman"/>
        <family val="1"/>
        <charset val="204"/>
      </rPr>
      <t xml:space="preserve">, для </t>
    </r>
    <r>
      <rPr>
        <b/>
        <sz val="12"/>
        <color indexed="8"/>
        <rFont val="Times New Roman"/>
        <family val="1"/>
        <charset val="204"/>
      </rPr>
      <t>оплати електроенергії за січень</t>
    </r>
    <r>
      <rPr>
        <sz val="12"/>
        <color indexed="8"/>
        <rFont val="Times New Roman"/>
        <family val="1"/>
        <charset val="204"/>
      </rPr>
      <t xml:space="preserve"> в сумі 30000 грн., для оплати </t>
    </r>
    <r>
      <rPr>
        <b/>
        <sz val="12"/>
        <color indexed="8"/>
        <rFont val="Times New Roman"/>
        <family val="1"/>
        <charset val="204"/>
      </rPr>
      <t xml:space="preserve">обов'язкових платежів та податків </t>
    </r>
    <r>
      <rPr>
        <sz val="12"/>
        <color indexed="8"/>
        <rFont val="Times New Roman"/>
        <family val="1"/>
        <charset val="204"/>
      </rPr>
      <t xml:space="preserve">в сумі 70000 грн., для оплати екологічного податку за розміщення відходів у спеціально відведених для цього місцях у сумі 11500 грн., для оплати екологічного податку за скиди забруднюючих речовин безпосередньо у водні об’єкти  у сумі 6200 грн., для оплати рентної плати за користування надрами та видобування корисних копалин, у сумі 6000 грн., як фінансову підтримку одержувачу коштів бюджету  Новоукраїнської  міської територіальної громади КЕКВ 2610, за рахунок вільного залишку коштів станом на 01.01.2021 року </t>
    </r>
  </si>
  <si>
    <t>29.03.2021        №89</t>
  </si>
  <si>
    <t xml:space="preserve">Додаткові кошти  в сумі 60000 грн. відповідно до клопотання  КП "Водокомунгосп"  для оплати електроенергії за березень, як фінансову підтримку одержувачу коштів бюджету  Новоукраїнської  міської територіальної громади  КЕКВ 2610, за рахунок вільного залишку коштів станом на 01.01.2021 року </t>
  </si>
  <si>
    <t>25.03.2021        №49</t>
  </si>
  <si>
    <r>
      <t>Додаткові кошти в сумі 1200 грн.</t>
    </r>
    <r>
      <rPr>
        <b/>
        <sz val="12"/>
        <color indexed="8"/>
        <rFont val="Times New Roman"/>
        <family val="1"/>
        <charset val="204"/>
      </rPr>
      <t xml:space="preserve"> на  придбання глюкометра, співфінансування за рахунок субвенції з бюджету Глодоської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</si>
  <si>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t>№02.3/13 від 29.13.2021 року</t>
  </si>
  <si>
    <t>на  придбання глюкометра</t>
  </si>
  <si>
    <t>для отримання експертних висновків щодо доступності приміщень в яких здійснюється лікарська діяльність для інвалідів та маломобільних груп населення</t>
  </si>
  <si>
    <r>
      <t>Додаткові кошти в сумі 6485 грн.</t>
    </r>
    <r>
      <rPr>
        <b/>
        <sz val="12"/>
        <color indexed="8"/>
        <rFont val="Times New Roman"/>
        <family val="1"/>
        <charset val="204"/>
      </rPr>
      <t xml:space="preserve"> на  отримання експертних висновків щодо доступності приміщень, в яких здійснюється лікарська діяльність для інвалідів та маломобільних груп населення,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</si>
  <si>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t>№53 від 30.03.2021 року</t>
  </si>
  <si>
    <t>для забезпечення призову на строкову військову службу громадян об'єднаної територіальної громади  в 2021 році</t>
  </si>
  <si>
    <r>
      <t xml:space="preserve">Додаткові кошти в сумі  5770 грн. відповідно до клопотання </t>
    </r>
    <r>
      <rPr>
        <b/>
        <sz val="12"/>
        <color indexed="8"/>
        <rFont val="Times New Roman"/>
        <family val="1"/>
        <charset val="204"/>
      </rPr>
      <t>Новоукраїнського ЖКП</t>
    </r>
    <r>
      <rPr>
        <sz val="12"/>
        <color indexed="8"/>
        <rFont val="Times New Roman"/>
        <family val="1"/>
        <charset val="204"/>
      </rPr>
      <t xml:space="preserve">, для отримання ліцензії на внутрішні перевезення пасажирів автобусами, як фінансову підтримку одержувачу коштів бюджету  Новоукраїнської  міської територіальної громади КЕКВ 2610, за рахунок вільного залишку коштів станом на 01.01.2021 року </t>
    </r>
  </si>
  <si>
    <t xml:space="preserve">07.04.2021        №01-14/242 </t>
  </si>
  <si>
    <t>Додаткові кошти  у сумі 76 416,22 грн.,  за рахунок залишку коштів субвенції з державного бюджету місцевим бюджетам на надання державної підтримки особам з особливими освітніми потребами станом на 01.01.2021 року,  а саме  на виплату заробітної плати  в сумі  62 636,25 грн. КЕКВ 2111 та нарахування на заробітну плату в сумі 13 779,97 грн. КЕКВ 2120, згідно Бюджетного кодексу України та Постанови Кабінету Міністрів України від 14 лютого 2017 року № 88 "Про затвердження Порядку та умов надання субвенції з державного бюджету місцевим бюджетам на надання державної підтримки особам з особливими освітніми потребами" (із змінами)</t>
  </si>
  <si>
    <t>Додаткові кошти в сумі 3600 грн. для виготовлення документації по експертно - грошовій оцінці приміщення центру дитячої та юнацької творчості "Зоріт", де розташовані трудовий архів та державний архів. КЕКВ 2240</t>
  </si>
  <si>
    <t>Додаткові кошти в сумі 3600 грн. для виготовлення документації по експертно - грошовій оцінці приміщення Звірівської філії КЗДО "Зернятко", де знаходяться бібліотека та ФАП КЕКВ 2240</t>
  </si>
  <si>
    <t>07.04.2021 б/н</t>
  </si>
  <si>
    <t xml:space="preserve">Додаткові кошти  в сумі 22000 грн. для оплати електроенергії   в сумі 22000 грн. КЕКВ 2273  центру  надання соціальних послуг Новоукраїнської міської об'єднаної територіальної громади  </t>
  </si>
  <si>
    <t>08.04.2021 №81/04-53</t>
  </si>
  <si>
    <t>08.04.2021 №82/04-53</t>
  </si>
  <si>
    <t xml:space="preserve">Додаткові кошти  у сумі 2899000 грн.,  за рахунок  освітньої субвенції станом на 01.01.2021 року,  а саме  на виплату заробітної плати  в сумі 2 376 230  грн. КЕКВ 2111 та нарахування на заробітну плату в сумі 522 770 грн. КЕКВ 2120, згідно  листа Повідомлення Державної казначейської служби України від 08.04.2021 року № 9 "Про зміни до помісячного розпису асигнувань державного бюджету (міжбюджетні трансферти) на 2021 рік
</t>
  </si>
  <si>
    <t xml:space="preserve">09.04.2021        №01-14/248 </t>
  </si>
  <si>
    <r>
      <t xml:space="preserve">Перерозподіл бюджетних призначень в межах виділених річних асигнувань в сумі 13200 грн., перенесення фінансування  з КПКВ 0117461 КЕКВ 2240, збільшення фінансування  </t>
    </r>
    <r>
      <rPr>
        <b/>
        <sz val="12"/>
        <color indexed="8"/>
        <rFont val="Times New Roman"/>
        <family val="1"/>
        <charset val="204"/>
      </rPr>
      <t>на придбання 2-х тачок та фарби для благоустрою території старостатів</t>
    </r>
    <r>
      <rPr>
        <sz val="12"/>
        <color indexed="8"/>
        <rFont val="Times New Roman"/>
        <family val="1"/>
        <charset val="204"/>
      </rPr>
      <t xml:space="preserve"> КЕКВ 2210</t>
    </r>
  </si>
  <si>
    <r>
      <t xml:space="preserve">Перерозподіл бюджетних призначень в межах виділених річних асигнувань в сумі  9000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0117461 КЕКВ2240 </t>
    </r>
    <r>
      <rPr>
        <b/>
        <sz val="12"/>
        <color indexed="8"/>
        <rFont val="Times New Roman"/>
        <family val="1"/>
        <charset val="204"/>
      </rPr>
      <t xml:space="preserve"> на придбання медикаментів  для проведення постійного підтримуючого безкоштовного лікування пацієнтів, що перебувають на "Д"  обліку у лікаря – психіатра КНП "Новоукраїнська  районна лікарня" </t>
    </r>
    <r>
      <rPr>
        <sz val="12"/>
        <color indexed="8"/>
        <rFont val="Times New Roman"/>
        <family val="1"/>
        <charset val="204"/>
      </rPr>
      <t>Новоукраїнської районної ради,  за рахунок вільного залишку коштів станом на 01.01.2021 року КЕКВ 2610</t>
    </r>
  </si>
  <si>
    <t>Перерозподіл бюджетних призначень в межах виділених річних асигнувань в сумі  9000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0812210 КЕКВ 2610 в сумі 9000 грн., зменшення фінансування на  поточний ремонт доріг КЕКВ 2240</t>
  </si>
  <si>
    <t>Додаткові кошти в сумі  629700 грн. на придбання інших енергоносіїв по Новоукраїнських комунальних загальноосвітніх закладах  громади КЕКВ 2275,  та за рахунок дотації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 відповідно до рішення Кіровоградської обласної ради від 30 березня 2021 року №88</t>
  </si>
  <si>
    <r>
      <t xml:space="preserve">Перерозподіл бюджетних призначень в межах виділених річних асигнувань в сумі  860000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0117461 КЕКВ 2240, збільшення фінансування на </t>
    </r>
    <r>
      <rPr>
        <b/>
        <sz val="12"/>
        <color indexed="8"/>
        <rFont val="Times New Roman"/>
        <family val="1"/>
        <charset val="204"/>
      </rPr>
      <t xml:space="preserve"> встановлення кисневої рампи, відповідно до Робочого проекту "Забезпечення киснем медичним 29 - ти ліжок інфекційного відділення для КНП "Новоукраїнська  районна лікарня"</t>
    </r>
    <r>
      <rPr>
        <sz val="12"/>
        <color indexed="8"/>
        <rFont val="Times New Roman"/>
        <family val="1"/>
        <charset val="204"/>
      </rPr>
      <t xml:space="preserve"> Новоукраїнської районної ради КЕКВ 3210</t>
    </r>
  </si>
  <si>
    <r>
      <t xml:space="preserve"> Перерозподіл бюджетних призначень в межах виділених річних асигнувань в сумі 1312584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перенесення фінансування   на КПКВ 0813104  КЕКВ 2111 в сумі 991109 грн. та КЕКВ 2120 в сумі 223044 грн., КЕКВ 2210 в сумі 65000 грн., КЕКВ 2240 в сумі 23690 грн., КЕКВ 2250 в сумі 400 грн.,  КЕКВ 2272 в сумі 1231 грн., КЕКВ 2273 в сумі 8100 грн., КЕКВ 2800 в сумі 10 грн.,   а саме зменшення фінансування на виплату заробітної плати  в сумі 991109 грн. КЕКВ 2111, нарахування на заробітну плату в сумі 223044 грн. КЕКВ 2120, придбання МШП КЕКВ 2210 в сумі 65000 грн., оплата послуг, крім комунальних КЕКВ 2240 в сумі 23690 грн., відрядження КЕКВ 2250 в сумі 400 грн., КЕКВ 2272 в сумі 1231 грн., КЕКВ 2273 в сумі 8100 грн., КЕКВ 2800 в сумі 10 грн., на утримання </t>
    </r>
    <r>
      <rPr>
        <b/>
        <sz val="12"/>
        <rFont val="Times New Roman"/>
        <family val="1"/>
        <charset val="204"/>
      </rPr>
      <t xml:space="preserve">центру  надання соціальних послуг </t>
    </r>
    <r>
      <rPr>
        <sz val="12"/>
        <rFont val="Times New Roman"/>
        <family val="1"/>
        <charset val="204"/>
      </rPr>
      <t xml:space="preserve">Новоукраїнської міської ради, у </t>
    </r>
    <r>
      <rPr>
        <b/>
        <sz val="12"/>
        <rFont val="Times New Roman"/>
        <family val="1"/>
        <charset val="204"/>
      </rPr>
      <t>зв'язку із створенням  управління соціального захисту та охорони здоров'я, окремої юридичної особи та головного розпорядника даних коштів</t>
    </r>
  </si>
  <si>
    <t>16.04.2021 №83/04-53</t>
  </si>
  <si>
    <r>
      <t xml:space="preserve"> Перерозподіл бюджетних призначень в межах виділених річних асигнувань в сумі  255944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перенесення фінансування   на КПКВ 0813121  КЕКВ 2111 в сумі 173254 грн. та КЕКВ 2120 в сумі 38116 грн., КЕКВ 2210 в сумі 19600 грн., КЕКВ 2240 в сумі 14114 грн., КЕКВ 2250 в сумі 700 грн.,  КЕКВ 2272 сумі 60 грн., КЕКВ 2273 в сумі 100 грн., КЕКВ 2275 в сумі 10000 грн.,   а саме зменшення фінансування на виплату заробітної плати  в сумі 173254 грн. КЕКВ 2111, нарахування на заробітну плату в сумі 38116 грн. КЕКВ 2120, придбання МШП КЕКВ 2210 в сумі 19600 грн., оплата послуг, крім комунальних КЕКВ 2240 в сумі 14114 грн., відрядження КЕКВ 2250 в сумі 700 грн., КЕКВ 2272 в сумі 60 грн., КЕКВ 2273 в сумі 100 грн., КЕКВ 2275 в сумі 10000 грн., на утримання </t>
    </r>
    <r>
      <rPr>
        <b/>
        <sz val="12"/>
        <rFont val="Times New Roman"/>
        <family val="1"/>
        <charset val="204"/>
      </rPr>
      <t xml:space="preserve">центру  соціальних служб  </t>
    </r>
    <r>
      <rPr>
        <sz val="12"/>
        <rFont val="Times New Roman"/>
        <family val="1"/>
        <charset val="204"/>
      </rPr>
      <t xml:space="preserve">Новоукраїнської міської ради, у </t>
    </r>
    <r>
      <rPr>
        <b/>
        <sz val="12"/>
        <rFont val="Times New Roman"/>
        <family val="1"/>
        <charset val="204"/>
      </rPr>
      <t>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</si>
  <si>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8467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0813160 КЕКВ 2730,   а саме зменшення фінансування н</t>
    </r>
    <r>
      <rPr>
        <b/>
        <sz val="12"/>
        <rFont val="Times New Roman"/>
        <family val="1"/>
        <charset val="204"/>
      </rPr>
      <t>а 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r>
    <r>
      <rPr>
        <sz val="12"/>
        <rFont val="Times New Roman"/>
        <family val="1"/>
        <charset val="204"/>
      </rPr>
      <t xml:space="preserve"> КЕКВ 2730, у зв'язку із створенням  управління соціального захисту та охорони здоров'я, окремої юридичної особи та головного розпорядника даних коштів</t>
    </r>
  </si>
  <si>
    <t xml:space="preserve"> Перерозподіл бюджетних призначень в межах виділених річних асигнувань в сумі  4900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0113191 КЕКВ 2730 в сумі  4800 грн.,   КЕКВ 2240 в сумі  100 грн.,    а саме збільшення фінансування на  виплату допомоги та стипендії ветеранам війни  на виконання міської програми соціальної підтримки населення на території Новоукраїнської міської об'єднаної територіальної громади на 2021-2023 роки КЕКВ 2730 в сумі  4800 грн.,   КЕКВ 2240 в сумі  100 грн.,   у зв'язку із створенням  управління соціального захисту та охорони здоров'я, окремої юридичної особи та головного розпорядника даних коштів</t>
  </si>
  <si>
    <t xml:space="preserve"> Перерозподіл бюджетних призначень в межах виділених річних асигнувань в сумі  94000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0813242 КЕКВ 2730 в сумі  90000 грн., КЕКВ 2240 в сумі  4000 грн.,   а саме зменшення фінансування на   надання матеріальної допомоги жителям   Новоукраїнської міської об'єднаної територіальної громади КЕКВ 2730 в сумі  90000 грн., КЕКВ 2240 в сумі  4000 грн., у зв'язку із створенням  управління соціального захисту та охорони здоров'я, окремої юридичної особи та головного розпорядника даних коштів</t>
  </si>
  <si>
    <t>16.04.2021 б/н</t>
  </si>
  <si>
    <r>
      <t xml:space="preserve">Перерозподіл бюджетних призначень в межах виділених річних асигнувань в сумі 33200 грн., перенесення фінансування  на КПКВ 0116030 КЕКВ 2210, збільшення фінансування  </t>
    </r>
    <r>
      <rPr>
        <b/>
        <sz val="12"/>
        <color indexed="8"/>
        <rFont val="Times New Roman"/>
        <family val="1"/>
        <charset val="204"/>
      </rPr>
      <t>на придбання 2-х тачок та фарби для благоустрою території старостатів</t>
    </r>
    <r>
      <rPr>
        <sz val="12"/>
        <color indexed="8"/>
        <rFont val="Times New Roman"/>
        <family val="1"/>
        <charset val="204"/>
      </rPr>
      <t xml:space="preserve"> КЕКВ 2210, перенесення фінансування  на КПКВ 1014060 КЕКВ 2240 у сумі 20000 грн. для проведення поточного ремонту приміщення.</t>
    </r>
  </si>
  <si>
    <t>15.04.2021 №111/01-20</t>
  </si>
  <si>
    <r>
      <t>Перерозподіл бюджетних призначень в межах виділених річних асигнувань в сумі 20000 грн., перерозподліл видатків між головними розпорядниками коштів з головного розпорячдника коштів виконавчого комітету Новоукраїнської міської ради на головного розпорядника коштів відділ культури, перенесення фінансування з КПКВ0117461 КЕКВ 2240</t>
    </r>
    <r>
      <rPr>
        <sz val="12"/>
        <color indexed="8"/>
        <rFont val="Times New Roman"/>
        <family val="1"/>
        <charset val="204"/>
      </rPr>
      <t xml:space="preserve"> для проведення поточного ремонту приміщення.</t>
    </r>
  </si>
  <si>
    <t xml:space="preserve"> Перерозподіл бюджетних призначень в межах виділених річних асигнувань в сумі  60000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0813104  КЕКВ 2210 в сумі 46500 грн. та КЕКВ 2220 в сумі 1000 грн., КЕКВ 2240 в сумі 12500 грн., на утримання центру  надання соціальних послуг Новоукраїнської міської ради, у зв'язку із створенням  управління соціального захисту та охорони здоров'я, окремої юридичної особи та головного розпорядника даних коштів (02 фонд -  плата за послуги бюджетних установ)</t>
  </si>
  <si>
    <t xml:space="preserve"> Перерозподіл бюджетних призначень в межах виділених річних асигнувань в сумі  60000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0113104  КЕКВ 2210 в сумі 46500 грн. та КЕКВ 2220 в сумі 1000 грн., КЕКВ 2240 в сумі 12500 грн., на утримання центру  надання соціальних послуг Новоукраїнської міської ради, у зв'язку із створенням  управління соціального захисту та охорони здоров'я, окремої юридичної особи та головного розпорядника даних коштів (02 фонд -  плата за послуги бюджетних установ)</t>
  </si>
  <si>
    <t xml:space="preserve"> Перерозподіл бюджетних призначень в межах виділених річних асигнувань в сумі  8467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0113160 КЕКВ 2730,   а саме збільшення фінансування на 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 КЕКВ 2730, у зв'язку із створенням  управління соціального захисту та охорони здоров'я, окремої юридичної особи та головного розпорядника даних коштів</t>
  </si>
  <si>
    <r>
      <t>від 20 квітня 2021 року № 223</t>
    </r>
    <r>
      <rPr>
        <sz val="12"/>
        <color indexed="10"/>
        <rFont val="Times New Roman"/>
        <family val="1"/>
        <charset val="204"/>
      </rPr>
      <t xml:space="preserve">     </t>
    </r>
    <r>
      <rPr>
        <sz val="12"/>
        <color indexed="8"/>
        <rFont val="Times New Roman"/>
        <family val="1"/>
        <charset val="204"/>
      </rPr>
      <t xml:space="preserve">        </t>
    </r>
  </si>
  <si>
    <t xml:space="preserve">від 20 квітня 2021 року № 223              </t>
  </si>
  <si>
    <t xml:space="preserve">від 20 квітня 2021 року № 223             </t>
  </si>
  <si>
    <t xml:space="preserve">до рішення </t>
  </si>
  <si>
    <t>Секретар міської ради                                                                                                          Л. Вишеневецька</t>
  </si>
  <si>
    <t xml:space="preserve">Додаток  8    
              до рішення Новоукраїнської міської ради від 20 квітня 2021 року № 223       </t>
  </si>
  <si>
    <t xml:space="preserve">ДО РІШЕННЯ НОВОУКРАЇНСЬКОЇ МІСЬКОЇ РАДИ "Про  внесення змін до рішення міської ради від 22 грудня 2020 року № 65
"Про  бюджет  Новоукраїнської  міської територіальної громади на 2021 рік"
</t>
  </si>
  <si>
    <t xml:space="preserve">          Секретар міської ради                                                                                                                                                                 Л. Вишневецька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</si>
</sst>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quot;-&quot;"/>
    <numFmt numFmtId="165" formatCode="#,##0.00000"/>
    <numFmt numFmtId="166" formatCode="#,##0.0"/>
    <numFmt numFmtId="167" formatCode="#,##0.000"/>
    <numFmt numFmtId="168" formatCode="0.0"/>
    <numFmt numFmtId="169" formatCode="#,##0.0000"/>
    <numFmt numFmtId="170" formatCode="#,##0.00_ ;\-#,##0.00\ "/>
  </numFmts>
  <fonts count="103" x14ac:knownFonts="1">
    <font>
      <sz val="10"/>
      <color theme="1"/>
      <name val="Calibri"/>
      <family val="2"/>
      <charset val="204"/>
      <scheme val="minor"/>
    </font>
    <font>
      <sz val="10"/>
      <color theme="1"/>
      <name val="Times New Roman"/>
      <family val="1"/>
      <charset val="204"/>
    </font>
    <font>
      <b/>
      <sz val="10"/>
      <color theme="1"/>
      <name val="Times New Roman"/>
      <family val="1"/>
      <charset val="204"/>
    </font>
    <font>
      <b/>
      <u/>
      <sz val="10"/>
      <color theme="1"/>
      <name val="Times New Roman"/>
      <family val="1"/>
      <charset val="204"/>
    </font>
    <font>
      <sz val="8"/>
      <color theme="1"/>
      <name val="Times New Roman"/>
      <family val="1"/>
      <charset val="204"/>
    </font>
    <font>
      <sz val="10"/>
      <color theme="1"/>
      <name val="Calibri"/>
      <family val="2"/>
      <charset val="204"/>
      <scheme val="minor"/>
    </font>
    <font>
      <sz val="10"/>
      <color indexed="8"/>
      <name val="Arial"/>
      <family val="2"/>
      <charset val="204"/>
    </font>
    <font>
      <sz val="12"/>
      <color indexed="8"/>
      <name val="Times New Roman"/>
      <family val="1"/>
      <charset val="204"/>
    </font>
    <font>
      <sz val="8"/>
      <color indexed="8"/>
      <name val="Arial"/>
      <family val="2"/>
      <charset val="204"/>
    </font>
    <font>
      <sz val="8"/>
      <color indexed="8"/>
      <name val="Times New Roman"/>
      <family val="1"/>
      <charset val="204"/>
    </font>
    <font>
      <sz val="14"/>
      <color indexed="8"/>
      <name val="Times New Roman"/>
      <family val="1"/>
      <charset val="204"/>
    </font>
    <font>
      <b/>
      <sz val="12"/>
      <color indexed="8"/>
      <name val="Times New Roman"/>
      <family val="1"/>
      <charset val="204"/>
    </font>
    <font>
      <b/>
      <sz val="14"/>
      <color indexed="8"/>
      <name val="Times New Roman"/>
      <family val="1"/>
      <charset val="204"/>
    </font>
    <font>
      <b/>
      <u/>
      <sz val="12"/>
      <color indexed="8"/>
      <name val="Times New Roman"/>
      <family val="1"/>
      <charset val="204"/>
    </font>
    <font>
      <sz val="10"/>
      <name val="Arial Cyr"/>
      <charset val="204"/>
    </font>
    <font>
      <sz val="12"/>
      <name val="Times New Roman"/>
      <family val="1"/>
      <charset val="204"/>
    </font>
    <font>
      <b/>
      <sz val="10"/>
      <color indexed="8"/>
      <name val="Arial"/>
      <family val="2"/>
      <charset val="204"/>
    </font>
    <font>
      <b/>
      <sz val="10"/>
      <color indexed="8"/>
      <name val="Times New Roman"/>
      <family val="1"/>
      <charset val="204"/>
    </font>
    <font>
      <sz val="10"/>
      <color indexed="8"/>
      <name val="Times New Roman"/>
      <family val="1"/>
      <charset val="204"/>
    </font>
    <font>
      <sz val="10"/>
      <name val="Times New Roman"/>
      <family val="1"/>
      <charset val="204"/>
    </font>
    <font>
      <sz val="10"/>
      <color indexed="10"/>
      <name val="Arial Cyr"/>
      <charset val="204"/>
    </font>
    <font>
      <b/>
      <sz val="10"/>
      <color indexed="10"/>
      <name val="Arial"/>
      <family val="2"/>
      <charset val="204"/>
    </font>
    <font>
      <b/>
      <sz val="16"/>
      <name val="Times New Roman"/>
      <family val="1"/>
      <charset val="204"/>
    </font>
    <font>
      <sz val="9"/>
      <color indexed="8"/>
      <name val="Times New Roman"/>
      <family val="1"/>
      <charset val="204"/>
    </font>
    <font>
      <u/>
      <sz val="14"/>
      <name val="Times New Roman"/>
      <family val="1"/>
      <charset val="204"/>
    </font>
    <font>
      <sz val="9"/>
      <color indexed="8"/>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sz val="11"/>
      <color indexed="17"/>
      <name val="Calibri"/>
      <family val="2"/>
      <charset val="204"/>
    </font>
    <font>
      <sz val="10"/>
      <name val="Courier New"/>
      <family val="3"/>
      <charset val="204"/>
    </font>
    <font>
      <sz val="11"/>
      <color indexed="10"/>
      <name val="Calibri"/>
      <family val="2"/>
      <charset val="204"/>
    </font>
    <font>
      <b/>
      <sz val="11"/>
      <color indexed="9"/>
      <name val="Calibri"/>
      <family val="2"/>
      <charset val="204"/>
    </font>
    <font>
      <b/>
      <sz val="18"/>
      <color indexed="62"/>
      <name val="Cambria"/>
      <family val="2"/>
      <charset val="204"/>
    </font>
    <font>
      <b/>
      <sz val="11"/>
      <color indexed="10"/>
      <name val="Calibri"/>
      <family val="2"/>
      <charset val="204"/>
    </font>
    <font>
      <sz val="11"/>
      <color theme="1"/>
      <name val="Calibri"/>
      <family val="2"/>
      <charset val="204"/>
      <scheme val="minor"/>
    </font>
    <font>
      <sz val="12"/>
      <name val="Bookman Old Style"/>
      <family val="1"/>
      <charset val="204"/>
    </font>
    <font>
      <b/>
      <sz val="11"/>
      <color indexed="8"/>
      <name val="Calibri"/>
      <family val="2"/>
      <charset val="204"/>
    </font>
    <font>
      <sz val="11"/>
      <color indexed="20"/>
      <name val="Calibri"/>
      <family val="2"/>
      <charset val="204"/>
    </font>
    <font>
      <b/>
      <sz val="11"/>
      <color indexed="63"/>
      <name val="Calibri"/>
      <family val="2"/>
      <charset val="204"/>
    </font>
    <font>
      <sz val="11"/>
      <color indexed="19"/>
      <name val="Calibri"/>
      <family val="2"/>
      <charset val="204"/>
    </font>
    <font>
      <sz val="10"/>
      <name val="Helv"/>
      <charset val="204"/>
    </font>
    <font>
      <i/>
      <sz val="11"/>
      <color indexed="23"/>
      <name val="Calibri"/>
      <family val="2"/>
      <charset val="204"/>
    </font>
    <font>
      <b/>
      <sz val="12"/>
      <name val="Times New Roman Cyr"/>
      <family val="1"/>
      <charset val="204"/>
    </font>
    <font>
      <b/>
      <sz val="12"/>
      <name val="Times New Roman Cyr"/>
      <charset val="204"/>
    </font>
    <font>
      <b/>
      <sz val="14"/>
      <name val="Times New Roman Cyr"/>
      <family val="1"/>
      <charset val="204"/>
    </font>
    <font>
      <b/>
      <sz val="11"/>
      <name val="Times New Roman Cyr"/>
      <family val="1"/>
      <charset val="204"/>
    </font>
    <font>
      <sz val="14"/>
      <name val="Times New Roman Cyr"/>
      <family val="1"/>
      <charset val="204"/>
    </font>
    <font>
      <sz val="10"/>
      <name val="Times New Roman Cyr"/>
      <family val="1"/>
      <charset val="204"/>
    </font>
    <font>
      <b/>
      <sz val="10"/>
      <name val="Times New Roman Cyr"/>
      <family val="1"/>
      <charset val="204"/>
    </font>
    <font>
      <b/>
      <i/>
      <sz val="14"/>
      <name val="Times New Roman Cyr"/>
      <family val="1"/>
      <charset val="204"/>
    </font>
    <font>
      <b/>
      <sz val="10"/>
      <name val="Times New Roman Cyr"/>
      <charset val="204"/>
    </font>
    <font>
      <b/>
      <i/>
      <sz val="10"/>
      <name val="Times New Roman Cyr"/>
      <charset val="204"/>
    </font>
    <font>
      <i/>
      <sz val="14"/>
      <name val="Times New Roman Cyr"/>
      <family val="1"/>
      <charset val="204"/>
    </font>
    <font>
      <i/>
      <sz val="10"/>
      <name val="Times New Roman Cyr"/>
      <charset val="204"/>
    </font>
    <font>
      <b/>
      <i/>
      <sz val="20"/>
      <name val="Times New Roman CYR"/>
      <charset val="204"/>
    </font>
    <font>
      <b/>
      <sz val="16"/>
      <name val="Times New Roman Cyr"/>
      <charset val="204"/>
    </font>
    <font>
      <sz val="16"/>
      <name val="Times New Roman Cyr"/>
      <family val="1"/>
      <charset val="204"/>
    </font>
    <font>
      <u/>
      <sz val="14"/>
      <name val="Times New Roman Cyr"/>
      <family val="1"/>
      <charset val="204"/>
    </font>
    <font>
      <b/>
      <i/>
      <sz val="12"/>
      <name val="Times New Roman Cyr"/>
      <family val="1"/>
      <charset val="204"/>
    </font>
    <font>
      <b/>
      <sz val="14"/>
      <name val="Times New Roman CYR"/>
      <charset val="204"/>
    </font>
    <font>
      <sz val="10"/>
      <color indexed="10"/>
      <name val="Times New Roman"/>
      <family val="1"/>
      <charset val="204"/>
    </font>
    <font>
      <b/>
      <sz val="14"/>
      <name val="Times New Roman"/>
      <family val="1"/>
      <charset val="204"/>
    </font>
    <font>
      <b/>
      <sz val="12"/>
      <name val="Times New Roman"/>
      <family val="1"/>
      <charset val="204"/>
    </font>
    <font>
      <b/>
      <sz val="14"/>
      <color indexed="10"/>
      <name val="Times New Roman"/>
      <family val="1"/>
      <charset val="204"/>
    </font>
    <font>
      <sz val="8"/>
      <name val="Times New Roman"/>
      <family val="1"/>
      <charset val="204"/>
    </font>
    <font>
      <vertAlign val="superscript"/>
      <sz val="8"/>
      <name val="Times New Roman"/>
      <family val="1"/>
      <charset val="204"/>
    </font>
    <font>
      <sz val="9"/>
      <name val="Times New Roman"/>
      <family val="1"/>
      <charset val="204"/>
    </font>
    <font>
      <sz val="8"/>
      <name val="Arial Cyr"/>
      <charset val="204"/>
    </font>
    <font>
      <i/>
      <sz val="9"/>
      <name val="Times New Roman"/>
      <family val="1"/>
      <charset val="204"/>
    </font>
    <font>
      <sz val="9"/>
      <name val="Arial Cyr"/>
      <charset val="204"/>
    </font>
    <font>
      <b/>
      <sz val="11"/>
      <name val="Times New Roman"/>
      <family val="1"/>
      <charset val="204"/>
    </font>
    <font>
      <b/>
      <sz val="11"/>
      <color indexed="8"/>
      <name val="Times New Roman"/>
      <family val="1"/>
      <charset val="204"/>
    </font>
    <font>
      <b/>
      <sz val="12"/>
      <color indexed="10"/>
      <name val="Times New Roman"/>
      <family val="1"/>
      <charset val="204"/>
    </font>
    <font>
      <sz val="12"/>
      <color indexed="10"/>
      <name val="Times New Roman"/>
      <family val="1"/>
      <charset val="204"/>
    </font>
    <font>
      <sz val="12"/>
      <color indexed="8"/>
      <name val="Times New Roman Cyr"/>
      <charset val="204"/>
    </font>
    <font>
      <b/>
      <sz val="12"/>
      <color indexed="8"/>
      <name val="Times New Roman Cyr"/>
      <charset val="204"/>
    </font>
    <font>
      <sz val="12"/>
      <name val="Times New Roman CYR"/>
      <charset val="204"/>
    </font>
    <font>
      <b/>
      <sz val="13.5"/>
      <color indexed="8"/>
      <name val="Times New Roman"/>
      <family val="1"/>
      <charset val="204"/>
    </font>
    <font>
      <sz val="10"/>
      <name val="Times New Roman Cyr"/>
      <charset val="204"/>
    </font>
    <font>
      <sz val="16"/>
      <color indexed="8"/>
      <name val="Times New Roman"/>
      <family val="1"/>
      <charset val="204"/>
    </font>
    <font>
      <i/>
      <sz val="10"/>
      <name val="Times New Roman Cyr"/>
      <family val="1"/>
      <charset val="204"/>
    </font>
    <font>
      <b/>
      <sz val="16"/>
      <name val="Times New Roman Cyr"/>
      <family val="1"/>
      <charset val="204"/>
    </font>
    <font>
      <b/>
      <sz val="22"/>
      <name val="Times New Roman Cyr"/>
      <family val="1"/>
      <charset val="204"/>
    </font>
    <font>
      <sz val="16"/>
      <name val="Times New Roman Cyr"/>
      <charset val="204"/>
    </font>
    <font>
      <b/>
      <sz val="11"/>
      <name val="Times New Roman Cyr"/>
      <charset val="204"/>
    </font>
    <font>
      <b/>
      <sz val="13"/>
      <name val="Times New Roman Cyr"/>
      <charset val="204"/>
    </font>
    <font>
      <b/>
      <i/>
      <sz val="16"/>
      <name val="Times New Roman CYR"/>
      <charset val="204"/>
    </font>
    <font>
      <b/>
      <sz val="18"/>
      <name val="Times New Roman Cyr"/>
      <charset val="204"/>
    </font>
    <font>
      <b/>
      <i/>
      <sz val="18"/>
      <name val="Times New Roman CYR"/>
      <charset val="204"/>
    </font>
    <font>
      <i/>
      <sz val="16"/>
      <name val="Times New Roman CYR"/>
      <charset val="204"/>
    </font>
    <font>
      <i/>
      <sz val="16"/>
      <name val="Times New Roman Cyr"/>
      <family val="1"/>
      <charset val="204"/>
    </font>
    <font>
      <sz val="16"/>
      <name val="Times New Roman"/>
      <family val="1"/>
      <charset val="204"/>
    </font>
    <font>
      <b/>
      <sz val="16"/>
      <color indexed="8"/>
      <name val="Times New Roman"/>
      <family val="1"/>
      <charset val="204"/>
    </font>
    <font>
      <b/>
      <sz val="22"/>
      <name val="Times New Roman CYR"/>
      <charset val="204"/>
    </font>
    <font>
      <b/>
      <sz val="19"/>
      <name val="Times New Roman CYR"/>
      <charset val="204"/>
    </font>
    <font>
      <sz val="12"/>
      <name val="Arial Cyr"/>
      <charset val="204"/>
    </font>
    <font>
      <sz val="8"/>
      <color indexed="10"/>
      <name val="Times New Roman"/>
      <family val="1"/>
      <charset val="204"/>
    </font>
    <font>
      <sz val="12"/>
      <color theme="1"/>
      <name val="Times New Roman"/>
      <family val="1"/>
      <charset val="204"/>
    </font>
    <font>
      <sz val="9"/>
      <color indexed="81"/>
      <name val="Tahoma"/>
      <family val="2"/>
      <charset val="204"/>
    </font>
    <font>
      <b/>
      <sz val="9"/>
      <color indexed="81"/>
      <name val="Tahoma"/>
      <family val="2"/>
      <charset val="204"/>
    </font>
    <font>
      <sz val="11"/>
      <color indexed="8"/>
      <name val="Times New Roman"/>
      <family val="1"/>
      <charset val="204"/>
    </font>
    <font>
      <sz val="14"/>
      <name val="Times New Roman Cyr"/>
      <charset val="204"/>
    </font>
  </fonts>
  <fills count="22">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9"/>
      </patternFill>
    </fill>
    <fill>
      <patternFill patternType="solid">
        <fgColor indexed="46"/>
      </patternFill>
    </fill>
    <fill>
      <patternFill patternType="solid">
        <fgColor rgb="FFFFFF00"/>
        <bgColor indexed="64"/>
      </patternFill>
    </fill>
    <fill>
      <patternFill patternType="solid">
        <fgColor theme="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0"/>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10"/>
      </bottom>
      <diagonal/>
    </border>
    <border>
      <left style="double">
        <color indexed="63"/>
      </left>
      <right style="double">
        <color indexed="63"/>
      </right>
      <top style="double">
        <color indexed="63"/>
      </top>
      <bottom style="double">
        <color indexed="63"/>
      </bottom>
      <diagonal/>
    </border>
    <border>
      <left/>
      <right/>
      <top style="thin">
        <color indexed="56"/>
      </top>
      <bottom style="double">
        <color indexed="56"/>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right/>
      <top style="medium">
        <color indexed="64"/>
      </top>
      <bottom/>
      <diagonal/>
    </border>
    <border>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s>
  <cellStyleXfs count="72">
    <xf numFmtId="0" fontId="0" fillId="0" borderId="0"/>
    <xf numFmtId="0" fontId="6" fillId="0" borderId="0"/>
    <xf numFmtId="0" fontId="14" fillId="0" borderId="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6" borderId="0" applyNumberFormat="0" applyBorder="0" applyAlignment="0" applyProtection="0"/>
    <xf numFmtId="0" fontId="26" fillId="8" borderId="0" applyNumberFormat="0" applyBorder="0" applyAlignment="0" applyProtection="0"/>
    <xf numFmtId="0" fontId="26" fillId="5"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8" borderId="0" applyNumberFormat="0" applyBorder="0" applyAlignment="0" applyProtection="0"/>
    <xf numFmtId="0" fontId="26" fillId="6"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0" borderId="0" applyNumberFormat="0" applyBorder="0" applyAlignment="0" applyProtection="0"/>
    <xf numFmtId="0" fontId="27" fillId="8" borderId="0" applyNumberFormat="0" applyBorder="0" applyAlignment="0" applyProtection="0"/>
    <xf numFmtId="0" fontId="27" fillId="5" borderId="0" applyNumberFormat="0" applyBorder="0" applyAlignment="0" applyProtection="0"/>
    <xf numFmtId="0" fontId="14" fillId="0" borderId="0"/>
    <xf numFmtId="0" fontId="27" fillId="13"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8" fillId="9" borderId="24" applyNumberFormat="0" applyAlignment="0" applyProtection="0"/>
    <xf numFmtId="0" fontId="29" fillId="8" borderId="0" applyNumberFormat="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4" fillId="0" borderId="0"/>
    <xf numFmtId="0" fontId="30" fillId="0" borderId="0"/>
    <xf numFmtId="0" fontId="14" fillId="0" borderId="0"/>
    <xf numFmtId="0" fontId="14" fillId="0" borderId="0"/>
    <xf numFmtId="0" fontId="30" fillId="0" borderId="0"/>
    <xf numFmtId="0" fontId="30" fillId="0" borderId="0"/>
    <xf numFmtId="0" fontId="30" fillId="0" borderId="0"/>
    <xf numFmtId="0" fontId="30" fillId="0" borderId="0"/>
    <xf numFmtId="0" fontId="30" fillId="0" borderId="0"/>
    <xf numFmtId="0" fontId="6" fillId="0" borderId="0">
      <alignment vertical="top"/>
    </xf>
    <xf numFmtId="0" fontId="31" fillId="0" borderId="25" applyNumberFormat="0" applyFill="0" applyAlignment="0" applyProtection="0"/>
    <xf numFmtId="0" fontId="32" fillId="17" borderId="26" applyNumberFormat="0" applyAlignment="0" applyProtection="0"/>
    <xf numFmtId="0" fontId="33" fillId="0" borderId="0" applyNumberFormat="0" applyFill="0" applyBorder="0" applyAlignment="0" applyProtection="0"/>
    <xf numFmtId="0" fontId="34" fillId="18" borderId="24" applyNumberFormat="0" applyAlignment="0" applyProtection="0"/>
    <xf numFmtId="0" fontId="5" fillId="0" borderId="0"/>
    <xf numFmtId="0" fontId="35" fillId="0" borderId="0"/>
    <xf numFmtId="0" fontId="19" fillId="0" borderId="0"/>
    <xf numFmtId="0" fontId="19" fillId="0" borderId="0"/>
    <xf numFmtId="0" fontId="6" fillId="0" borderId="0"/>
    <xf numFmtId="0" fontId="36" fillId="0" borderId="0"/>
    <xf numFmtId="0" fontId="5" fillId="0" borderId="0"/>
    <xf numFmtId="0" fontId="5" fillId="0" borderId="0"/>
    <xf numFmtId="0" fontId="5" fillId="0" borderId="0"/>
    <xf numFmtId="0" fontId="5" fillId="0" borderId="0"/>
    <xf numFmtId="0" fontId="37" fillId="0" borderId="27" applyNumberFormat="0" applyFill="0" applyAlignment="0" applyProtection="0"/>
    <xf numFmtId="0" fontId="38" fillId="19" borderId="0" applyNumberFormat="0" applyBorder="0" applyAlignment="0" applyProtection="0"/>
    <xf numFmtId="0" fontId="19" fillId="6" borderId="28" applyNumberFormat="0" applyFont="0" applyAlignment="0" applyProtection="0"/>
    <xf numFmtId="0" fontId="39" fillId="18" borderId="29" applyNumberFormat="0" applyAlignment="0" applyProtection="0"/>
    <xf numFmtId="0" fontId="40" fillId="9" borderId="0" applyNumberFormat="0" applyBorder="0" applyAlignment="0" applyProtection="0"/>
    <xf numFmtId="0" fontId="41" fillId="0" borderId="0"/>
    <xf numFmtId="0" fontId="31" fillId="0" borderId="0" applyNumberFormat="0" applyFill="0" applyBorder="0" applyAlignment="0" applyProtection="0"/>
    <xf numFmtId="0" fontId="42" fillId="0" borderId="0" applyNumberFormat="0" applyFill="0" applyBorder="0" applyAlignment="0" applyProtection="0"/>
  </cellStyleXfs>
  <cellXfs count="896">
    <xf numFmtId="0" fontId="0" fillId="0" borderId="0" xfId="0"/>
    <xf numFmtId="0" fontId="1" fillId="0" borderId="0" xfId="0" applyFont="1"/>
    <xf numFmtId="0" fontId="1" fillId="0" borderId="0" xfId="0" applyFont="1" applyAlignment="1">
      <alignment horizontal="right"/>
    </xf>
    <xf numFmtId="0" fontId="1" fillId="0" borderId="1" xfId="0" applyFont="1" applyBorder="1"/>
    <xf numFmtId="0" fontId="2" fillId="0" borderId="1" xfId="0" applyFont="1" applyBorder="1" applyAlignment="1">
      <alignment vertical="center" wrapText="1"/>
    </xf>
    <xf numFmtId="0" fontId="1" fillId="0" borderId="1" xfId="0" applyFont="1" applyBorder="1" applyAlignment="1">
      <alignment vertical="center" wrapText="1"/>
    </xf>
    <xf numFmtId="0" fontId="1" fillId="0" borderId="5" xfId="0" applyFont="1" applyBorder="1"/>
    <xf numFmtId="0" fontId="2" fillId="0" borderId="5" xfId="0" applyFont="1" applyBorder="1" applyAlignment="1">
      <alignment vertical="center"/>
    </xf>
    <xf numFmtId="0" fontId="1" fillId="0" borderId="5" xfId="0" applyFont="1" applyBorder="1" applyAlignment="1">
      <alignment vertical="center"/>
    </xf>
    <xf numFmtId="0" fontId="7" fillId="0" borderId="0" xfId="1" applyFont="1"/>
    <xf numFmtId="0" fontId="7" fillId="0" borderId="0" xfId="1" applyFont="1" applyAlignment="1">
      <alignment horizontal="left"/>
    </xf>
    <xf numFmtId="0" fontId="8" fillId="0" borderId="0" xfId="1" applyFont="1"/>
    <xf numFmtId="0" fontId="9" fillId="0" borderId="0" xfId="1" applyFont="1"/>
    <xf numFmtId="0" fontId="10" fillId="0" borderId="0" xfId="1" applyFont="1" applyAlignment="1">
      <alignment horizontal="center"/>
    </xf>
    <xf numFmtId="0" fontId="7" fillId="0" borderId="0" xfId="1" applyFont="1" applyAlignment="1"/>
    <xf numFmtId="0" fontId="11" fillId="0" borderId="0" xfId="1" applyFont="1" applyFill="1" applyBorder="1" applyAlignment="1">
      <alignment horizontal="center" vertical="center" wrapText="1"/>
    </xf>
    <xf numFmtId="0" fontId="11" fillId="0" borderId="0" xfId="1" applyFont="1" applyFill="1" applyBorder="1" applyAlignment="1">
      <alignment horizontal="left" vertical="center" wrapText="1"/>
    </xf>
    <xf numFmtId="0" fontId="15" fillId="2" borderId="0" xfId="2" applyFont="1" applyFill="1" applyAlignment="1">
      <alignment horizontal="right"/>
    </xf>
    <xf numFmtId="0" fontId="11" fillId="0" borderId="12" xfId="1" applyFont="1" applyFill="1" applyBorder="1" applyAlignment="1">
      <alignment horizontal="center" vertical="center"/>
    </xf>
    <xf numFmtId="2" fontId="11" fillId="0" borderId="14" xfId="1" applyNumberFormat="1" applyFont="1" applyFill="1" applyBorder="1" applyAlignment="1">
      <alignment horizontal="center" vertical="center" wrapText="1"/>
    </xf>
    <xf numFmtId="0" fontId="11" fillId="0" borderId="9" xfId="1" applyFont="1" applyFill="1" applyBorder="1" applyAlignment="1">
      <alignment horizontal="center" vertical="center"/>
    </xf>
    <xf numFmtId="0" fontId="11" fillId="0" borderId="10" xfId="1" applyFont="1" applyFill="1" applyBorder="1" applyAlignment="1">
      <alignment horizontal="center" vertical="center" wrapText="1"/>
    </xf>
    <xf numFmtId="1" fontId="11" fillId="0" borderId="10" xfId="1" applyNumberFormat="1" applyFont="1" applyFill="1" applyBorder="1" applyAlignment="1">
      <alignment horizontal="center" vertical="center"/>
    </xf>
    <xf numFmtId="1" fontId="11" fillId="0" borderId="15" xfId="1" applyNumberFormat="1" applyFont="1" applyFill="1" applyBorder="1" applyAlignment="1">
      <alignment horizontal="center" vertical="center" wrapText="1"/>
    </xf>
    <xf numFmtId="0" fontId="11" fillId="0" borderId="16" xfId="1" applyFont="1" applyFill="1" applyBorder="1" applyAlignment="1">
      <alignment horizontal="left" vertical="center"/>
    </xf>
    <xf numFmtId="0" fontId="11" fillId="0" borderId="17" xfId="1" applyFont="1" applyFill="1" applyBorder="1" applyAlignment="1">
      <alignment horizontal="left" vertical="center" wrapText="1"/>
    </xf>
    <xf numFmtId="1" fontId="11" fillId="0" borderId="17" xfId="1" applyNumberFormat="1" applyFont="1" applyFill="1" applyBorder="1" applyAlignment="1">
      <alignment horizontal="center" vertical="center"/>
    </xf>
    <xf numFmtId="1" fontId="11" fillId="0" borderId="18" xfId="1" applyNumberFormat="1" applyFont="1" applyFill="1" applyBorder="1" applyAlignment="1">
      <alignment horizontal="center" vertical="center"/>
    </xf>
    <xf numFmtId="0" fontId="16" fillId="0" borderId="0" xfId="1" applyFont="1" applyBorder="1"/>
    <xf numFmtId="1" fontId="16" fillId="0" borderId="0" xfId="1" applyNumberFormat="1" applyFont="1"/>
    <xf numFmtId="0" fontId="16" fillId="0" borderId="0" xfId="1" applyFont="1"/>
    <xf numFmtId="0" fontId="11" fillId="0" borderId="19" xfId="1" applyFont="1" applyFill="1" applyBorder="1" applyAlignment="1">
      <alignment horizontal="left" vertical="center"/>
    </xf>
    <xf numFmtId="0" fontId="11" fillId="0" borderId="20" xfId="1" applyFont="1" applyFill="1" applyBorder="1" applyAlignment="1">
      <alignment horizontal="left" vertical="center" wrapText="1"/>
    </xf>
    <xf numFmtId="1" fontId="11" fillId="0" borderId="20" xfId="1" applyNumberFormat="1" applyFont="1" applyFill="1" applyBorder="1" applyAlignment="1">
      <alignment horizontal="center" vertical="center"/>
    </xf>
    <xf numFmtId="1" fontId="11" fillId="0" borderId="21" xfId="1" applyNumberFormat="1" applyFont="1" applyFill="1" applyBorder="1" applyAlignment="1">
      <alignment horizontal="center" vertical="center"/>
    </xf>
    <xf numFmtId="0" fontId="17" fillId="0" borderId="0" xfId="1" applyFont="1"/>
    <xf numFmtId="0" fontId="11" fillId="0" borderId="5" xfId="1" applyFont="1" applyFill="1" applyBorder="1" applyAlignment="1">
      <alignment horizontal="left" vertical="center"/>
    </xf>
    <xf numFmtId="0" fontId="11" fillId="0" borderId="1" xfId="1" applyFont="1" applyFill="1" applyBorder="1" applyAlignment="1">
      <alignment horizontal="left" vertical="center" wrapText="1"/>
    </xf>
    <xf numFmtId="1" fontId="11" fillId="0" borderId="1" xfId="1" applyNumberFormat="1" applyFont="1" applyFill="1" applyBorder="1" applyAlignment="1">
      <alignment horizontal="center" vertical="center"/>
    </xf>
    <xf numFmtId="1" fontId="11" fillId="0" borderId="6" xfId="1" applyNumberFormat="1" applyFont="1" applyFill="1" applyBorder="1" applyAlignment="1">
      <alignment horizontal="center" vertical="center"/>
    </xf>
    <xf numFmtId="0" fontId="7" fillId="0" borderId="5" xfId="1" applyFont="1" applyFill="1" applyBorder="1" applyAlignment="1">
      <alignment horizontal="left" vertical="center"/>
    </xf>
    <xf numFmtId="0" fontId="7" fillId="0" borderId="1" xfId="1" applyFont="1" applyFill="1" applyBorder="1" applyAlignment="1">
      <alignment horizontal="left" vertical="center" wrapText="1"/>
    </xf>
    <xf numFmtId="1" fontId="7" fillId="0" borderId="1" xfId="1" applyNumberFormat="1" applyFont="1" applyFill="1" applyBorder="1" applyAlignment="1">
      <alignment horizontal="center" vertical="center"/>
    </xf>
    <xf numFmtId="1" fontId="15" fillId="2" borderId="1" xfId="1" applyNumberFormat="1" applyFont="1" applyFill="1" applyBorder="1" applyAlignment="1">
      <alignment horizontal="center" vertical="center"/>
    </xf>
    <xf numFmtId="1" fontId="7" fillId="0" borderId="6" xfId="1" applyNumberFormat="1" applyFont="1" applyFill="1" applyBorder="1" applyAlignment="1">
      <alignment horizontal="center" vertical="center"/>
    </xf>
    <xf numFmtId="0" fontId="18" fillId="0" borderId="0" xfId="1" applyFont="1"/>
    <xf numFmtId="0" fontId="6" fillId="0" borderId="0" xfId="1"/>
    <xf numFmtId="0" fontId="7" fillId="0" borderId="22" xfId="1" applyFont="1" applyFill="1" applyBorder="1" applyAlignment="1">
      <alignment horizontal="left" vertical="center"/>
    </xf>
    <xf numFmtId="0" fontId="7" fillId="0" borderId="12" xfId="1" applyFont="1" applyFill="1" applyBorder="1" applyAlignment="1">
      <alignment horizontal="left" vertical="center" wrapText="1"/>
    </xf>
    <xf numFmtId="1" fontId="7" fillId="0" borderId="12" xfId="1" applyNumberFormat="1" applyFont="1" applyFill="1" applyBorder="1" applyAlignment="1">
      <alignment horizontal="center" vertical="center"/>
    </xf>
    <xf numFmtId="1" fontId="7" fillId="0" borderId="14" xfId="1" applyNumberFormat="1" applyFont="1" applyFill="1" applyBorder="1" applyAlignment="1">
      <alignment horizontal="center" vertical="center"/>
    </xf>
    <xf numFmtId="1" fontId="7" fillId="2" borderId="1" xfId="1" applyNumberFormat="1" applyFont="1" applyFill="1" applyBorder="1" applyAlignment="1">
      <alignment horizontal="center" vertical="center"/>
    </xf>
    <xf numFmtId="1" fontId="7" fillId="2" borderId="12" xfId="1" applyNumberFormat="1" applyFont="1" applyFill="1" applyBorder="1" applyAlignment="1">
      <alignment horizontal="center" vertical="center"/>
    </xf>
    <xf numFmtId="1" fontId="7" fillId="0" borderId="17" xfId="1" applyNumberFormat="1" applyFont="1" applyFill="1" applyBorder="1" applyAlignment="1">
      <alignment horizontal="center" vertical="center"/>
    </xf>
    <xf numFmtId="1" fontId="7" fillId="0" borderId="20" xfId="1" applyNumberFormat="1" applyFont="1" applyFill="1" applyBorder="1" applyAlignment="1">
      <alignment horizontal="center" vertical="center"/>
    </xf>
    <xf numFmtId="1" fontId="7" fillId="2" borderId="6" xfId="1" applyNumberFormat="1" applyFont="1" applyFill="1" applyBorder="1" applyAlignment="1">
      <alignment horizontal="center" vertical="center"/>
    </xf>
    <xf numFmtId="0" fontId="11" fillId="0" borderId="12" xfId="1" applyFont="1" applyFill="1" applyBorder="1" applyAlignment="1">
      <alignment horizontal="left" vertical="center" wrapText="1"/>
    </xf>
    <xf numFmtId="1" fontId="11" fillId="0" borderId="12" xfId="1" applyNumberFormat="1" applyFont="1" applyFill="1" applyBorder="1" applyAlignment="1">
      <alignment horizontal="center" vertical="center"/>
    </xf>
    <xf numFmtId="1" fontId="11" fillId="0" borderId="14" xfId="1" applyNumberFormat="1" applyFont="1" applyFill="1" applyBorder="1" applyAlignment="1">
      <alignment horizontal="center" vertical="center"/>
    </xf>
    <xf numFmtId="0" fontId="11" fillId="0" borderId="16" xfId="2" applyFont="1" applyFill="1" applyBorder="1" applyAlignment="1">
      <alignment horizontal="left" vertical="center"/>
    </xf>
    <xf numFmtId="0" fontId="11" fillId="0" borderId="17" xfId="2" applyFont="1" applyFill="1" applyBorder="1" applyAlignment="1">
      <alignment horizontal="left" vertical="center" wrapText="1"/>
    </xf>
    <xf numFmtId="1" fontId="11" fillId="0" borderId="17" xfId="2" applyNumberFormat="1" applyFont="1" applyFill="1" applyBorder="1" applyAlignment="1">
      <alignment horizontal="center" vertical="center"/>
    </xf>
    <xf numFmtId="1" fontId="11" fillId="0" borderId="18" xfId="2" applyNumberFormat="1" applyFont="1" applyFill="1" applyBorder="1" applyAlignment="1">
      <alignment horizontal="center" vertical="center"/>
    </xf>
    <xf numFmtId="2" fontId="17" fillId="0" borderId="0" xfId="2" applyNumberFormat="1" applyFont="1" applyFill="1"/>
    <xf numFmtId="0" fontId="16" fillId="0" borderId="0" xfId="2" applyFont="1" applyFill="1"/>
    <xf numFmtId="0" fontId="11" fillId="0" borderId="19" xfId="2" applyFont="1" applyFill="1" applyBorder="1" applyAlignment="1">
      <alignment horizontal="left" vertical="center"/>
    </xf>
    <xf numFmtId="0" fontId="11" fillId="0" borderId="20" xfId="2" applyFont="1" applyFill="1" applyBorder="1" applyAlignment="1">
      <alignment horizontal="left" vertical="center" wrapText="1"/>
    </xf>
    <xf numFmtId="1" fontId="11" fillId="0" borderId="20" xfId="2" applyNumberFormat="1" applyFont="1" applyFill="1" applyBorder="1" applyAlignment="1">
      <alignment horizontal="center" vertical="center"/>
    </xf>
    <xf numFmtId="1" fontId="11" fillId="0" borderId="21" xfId="2" applyNumberFormat="1" applyFont="1" applyFill="1" applyBorder="1" applyAlignment="1">
      <alignment horizontal="center" vertical="center"/>
    </xf>
    <xf numFmtId="0" fontId="17" fillId="0" borderId="0" xfId="2" applyFont="1" applyFill="1"/>
    <xf numFmtId="0" fontId="11" fillId="0" borderId="5" xfId="2" applyFont="1" applyFill="1" applyBorder="1" applyAlignment="1">
      <alignment horizontal="left" vertical="center"/>
    </xf>
    <xf numFmtId="0" fontId="11" fillId="0" borderId="1" xfId="2" applyFont="1" applyFill="1" applyBorder="1" applyAlignment="1">
      <alignment horizontal="left" vertical="center" wrapText="1"/>
    </xf>
    <xf numFmtId="1" fontId="11" fillId="0" borderId="1" xfId="2" applyNumberFormat="1" applyFont="1" applyFill="1" applyBorder="1" applyAlignment="1">
      <alignment horizontal="center" vertical="center"/>
    </xf>
    <xf numFmtId="1" fontId="11" fillId="0" borderId="6" xfId="2" applyNumberFormat="1" applyFont="1" applyFill="1" applyBorder="1" applyAlignment="1">
      <alignment horizontal="center" vertical="center"/>
    </xf>
    <xf numFmtId="0" fontId="7" fillId="0" borderId="5" xfId="2" applyFont="1" applyFill="1" applyBorder="1" applyAlignment="1">
      <alignment horizontal="left" vertical="center"/>
    </xf>
    <xf numFmtId="0" fontId="7" fillId="0" borderId="1" xfId="2" applyFont="1" applyFill="1" applyBorder="1" applyAlignment="1">
      <alignment horizontal="left" vertical="center" wrapText="1"/>
    </xf>
    <xf numFmtId="1" fontId="7" fillId="0" borderId="1" xfId="2" applyNumberFormat="1" applyFont="1" applyFill="1" applyBorder="1" applyAlignment="1">
      <alignment horizontal="center" vertical="center"/>
    </xf>
    <xf numFmtId="1" fontId="7" fillId="0" borderId="6" xfId="2" applyNumberFormat="1" applyFont="1" applyFill="1" applyBorder="1" applyAlignment="1">
      <alignment horizontal="center" vertical="center"/>
    </xf>
    <xf numFmtId="1" fontId="19" fillId="0" borderId="0" xfId="2" applyNumberFormat="1" applyFont="1" applyFill="1"/>
    <xf numFmtId="0" fontId="14" fillId="0" borderId="0" xfId="2" applyFill="1"/>
    <xf numFmtId="1" fontId="7" fillId="3" borderId="1" xfId="2" applyNumberFormat="1" applyFont="1" applyFill="1" applyBorder="1" applyAlignment="1">
      <alignment horizontal="center" vertical="center"/>
    </xf>
    <xf numFmtId="0" fontId="19" fillId="0" borderId="0" xfId="2" applyFont="1" applyFill="1"/>
    <xf numFmtId="1" fontId="7" fillId="2" borderId="1" xfId="2" applyNumberFormat="1" applyFont="1" applyFill="1" applyBorder="1" applyAlignment="1">
      <alignment horizontal="center" vertical="center"/>
    </xf>
    <xf numFmtId="0" fontId="20" fillId="0" borderId="0" xfId="2" applyFont="1" applyFill="1"/>
    <xf numFmtId="0" fontId="21" fillId="0" borderId="0" xfId="2" applyFont="1" applyFill="1"/>
    <xf numFmtId="0" fontId="7" fillId="0" borderId="1" xfId="2" applyFont="1" applyFill="1" applyBorder="1" applyAlignment="1">
      <alignment wrapText="1"/>
    </xf>
    <xf numFmtId="0" fontId="11" fillId="0" borderId="22" xfId="1" applyFont="1" applyFill="1" applyBorder="1" applyAlignment="1">
      <alignment horizontal="left" vertical="center"/>
    </xf>
    <xf numFmtId="0" fontId="22" fillId="0" borderId="23" xfId="2" applyFont="1" applyFill="1" applyBorder="1" applyAlignment="1">
      <alignment horizontal="left" vertical="center"/>
    </xf>
    <xf numFmtId="0" fontId="18" fillId="0" borderId="0" xfId="1" applyFont="1" applyAlignment="1">
      <alignment wrapText="1"/>
    </xf>
    <xf numFmtId="0" fontId="23" fillId="0" borderId="0" xfId="1" applyFont="1"/>
    <xf numFmtId="0" fontId="25" fillId="0" borderId="0" xfId="1" applyFont="1"/>
    <xf numFmtId="1" fontId="25" fillId="0" borderId="0" xfId="1" applyNumberFormat="1" applyFont="1"/>
    <xf numFmtId="1" fontId="6" fillId="0" borderId="0" xfId="1" applyNumberFormat="1"/>
    <xf numFmtId="0" fontId="6" fillId="0" borderId="0" xfId="1" applyAlignment="1">
      <alignment wrapText="1"/>
    </xf>
    <xf numFmtId="0" fontId="43" fillId="0" borderId="0" xfId="2" applyFont="1" applyAlignment="1">
      <alignment vertical="center"/>
    </xf>
    <xf numFmtId="0" fontId="43" fillId="0" borderId="0" xfId="2" applyFont="1" applyAlignment="1">
      <alignment horizontal="left" vertical="center"/>
    </xf>
    <xf numFmtId="0" fontId="44" fillId="0" borderId="0" xfId="2" applyFont="1" applyAlignment="1">
      <alignment vertical="center"/>
    </xf>
    <xf numFmtId="0" fontId="43" fillId="0" borderId="0" xfId="2" applyFont="1" applyAlignment="1">
      <alignment horizontal="left"/>
    </xf>
    <xf numFmtId="0" fontId="45" fillId="0" borderId="0" xfId="2" applyFont="1" applyAlignment="1">
      <alignment vertical="center"/>
    </xf>
    <xf numFmtId="0" fontId="46" fillId="0" borderId="0" xfId="2" applyFont="1" applyAlignment="1">
      <alignment horizontal="center" vertical="center"/>
    </xf>
    <xf numFmtId="0" fontId="46" fillId="0" borderId="0" xfId="2" applyFont="1" applyAlignment="1">
      <alignment vertical="center"/>
    </xf>
    <xf numFmtId="0" fontId="47" fillId="0" borderId="0" xfId="2" applyFont="1" applyAlignment="1">
      <alignment vertical="center"/>
    </xf>
    <xf numFmtId="0" fontId="47" fillId="0" borderId="0" xfId="2" applyFont="1" applyAlignment="1">
      <alignment horizontal="left" vertical="center"/>
    </xf>
    <xf numFmtId="0" fontId="48" fillId="0" borderId="0" xfId="2" applyFont="1" applyAlignment="1">
      <alignment vertical="center"/>
    </xf>
    <xf numFmtId="0" fontId="49" fillId="0" borderId="0" xfId="2" applyFont="1" applyAlignment="1">
      <alignment vertical="center"/>
    </xf>
    <xf numFmtId="0" fontId="45" fillId="0" borderId="38" xfId="2" applyFont="1" applyBorder="1" applyAlignment="1">
      <alignment horizontal="center" vertical="center" wrapText="1"/>
    </xf>
    <xf numFmtId="0" fontId="45" fillId="0" borderId="39" xfId="2" applyFont="1" applyBorder="1" applyAlignment="1">
      <alignment horizontal="center" vertical="center" wrapText="1"/>
    </xf>
    <xf numFmtId="0" fontId="46" fillId="0" borderId="0" xfId="2" applyFont="1" applyBorder="1" applyAlignment="1">
      <alignment horizontal="center" vertical="center" wrapText="1"/>
    </xf>
    <xf numFmtId="0" fontId="45" fillId="0" borderId="38" xfId="2" applyFont="1" applyBorder="1" applyAlignment="1">
      <alignment horizontal="center" vertical="distributed" wrapText="1"/>
    </xf>
    <xf numFmtId="0" fontId="45" fillId="0" borderId="43" xfId="2" applyFont="1" applyBorder="1" applyAlignment="1">
      <alignment horizontal="center" vertical="top" wrapText="1"/>
    </xf>
    <xf numFmtId="0" fontId="45" fillId="0" borderId="44" xfId="2" applyFont="1" applyBorder="1" applyAlignment="1">
      <alignment horizontal="left" vertical="top" wrapText="1"/>
    </xf>
    <xf numFmtId="0" fontId="49" fillId="0" borderId="0" xfId="2" applyFont="1" applyBorder="1" applyAlignment="1">
      <alignment horizontal="center" vertical="center" wrapText="1"/>
    </xf>
    <xf numFmtId="0" fontId="50" fillId="0" borderId="43" xfId="2" applyFont="1" applyBorder="1" applyAlignment="1">
      <alignment horizontal="center" vertical="top" wrapText="1"/>
    </xf>
    <xf numFmtId="0" fontId="50" fillId="0" borderId="44" xfId="2" applyFont="1" applyBorder="1" applyAlignment="1">
      <alignment horizontal="left" vertical="top" wrapText="1"/>
    </xf>
    <xf numFmtId="0" fontId="51" fillId="0" borderId="0" xfId="2" applyFont="1" applyBorder="1" applyAlignment="1">
      <alignment horizontal="center" vertical="center" wrapText="1"/>
    </xf>
    <xf numFmtId="0" fontId="51" fillId="0" borderId="0" xfId="2" applyFont="1" applyAlignment="1">
      <alignment vertical="center"/>
    </xf>
    <xf numFmtId="0" fontId="52" fillId="0" borderId="0" xfId="2" applyFont="1" applyBorder="1" applyAlignment="1">
      <alignment horizontal="center" vertical="center" wrapText="1"/>
    </xf>
    <xf numFmtId="0" fontId="52" fillId="0" borderId="0" xfId="2" applyFont="1" applyAlignment="1">
      <alignment vertical="center"/>
    </xf>
    <xf numFmtId="0" fontId="53" fillId="0" borderId="43" xfId="2" applyFont="1" applyBorder="1" applyAlignment="1">
      <alignment horizontal="center" vertical="top" wrapText="1"/>
    </xf>
    <xf numFmtId="0" fontId="53" fillId="0" borderId="44" xfId="2" applyFont="1" applyBorder="1" applyAlignment="1">
      <alignment horizontal="left" vertical="top" wrapText="1"/>
    </xf>
    <xf numFmtId="0" fontId="54" fillId="0" borderId="0" xfId="2" applyFont="1" applyBorder="1" applyAlignment="1">
      <alignment horizontal="center" vertical="center" wrapText="1"/>
    </xf>
    <xf numFmtId="0" fontId="54" fillId="0" borderId="0" xfId="2" applyFont="1" applyAlignment="1">
      <alignment vertical="center"/>
    </xf>
    <xf numFmtId="0" fontId="47" fillId="0" borderId="47" xfId="2" applyFont="1" applyBorder="1" applyAlignment="1">
      <alignment horizontal="center" vertical="top" wrapText="1"/>
    </xf>
    <xf numFmtId="0" fontId="47" fillId="0" borderId="47" xfId="2" applyFont="1" applyBorder="1" applyAlignment="1">
      <alignment horizontal="left" vertical="top" wrapText="1"/>
    </xf>
    <xf numFmtId="0" fontId="53" fillId="0" borderId="47" xfId="2" applyFont="1" applyBorder="1" applyAlignment="1">
      <alignment horizontal="center" vertical="top" wrapText="1"/>
    </xf>
    <xf numFmtId="167" fontId="49" fillId="0" borderId="0" xfId="2" applyNumberFormat="1" applyFont="1" applyBorder="1" applyAlignment="1">
      <alignment horizontal="center" vertical="center" wrapText="1"/>
    </xf>
    <xf numFmtId="167" fontId="52" fillId="0" borderId="0" xfId="2" applyNumberFormat="1" applyFont="1" applyBorder="1" applyAlignment="1">
      <alignment horizontal="center" vertical="center" wrapText="1"/>
    </xf>
    <xf numFmtId="0" fontId="47" fillId="0" borderId="47" xfId="2" applyFont="1" applyFill="1" applyBorder="1" applyAlignment="1">
      <alignment horizontal="center" vertical="top" wrapText="1"/>
    </xf>
    <xf numFmtId="0" fontId="47" fillId="0" borderId="47" xfId="2" applyFont="1" applyFill="1" applyBorder="1" applyAlignment="1">
      <alignment horizontal="left" vertical="top" wrapText="1"/>
    </xf>
    <xf numFmtId="167" fontId="52" fillId="0" borderId="0" xfId="2" applyNumberFormat="1" applyFont="1" applyFill="1" applyBorder="1" applyAlignment="1">
      <alignment horizontal="center" vertical="center" wrapText="1"/>
    </xf>
    <xf numFmtId="0" fontId="49" fillId="0" borderId="0" xfId="2" applyFont="1" applyFill="1" applyAlignment="1">
      <alignment vertical="center"/>
    </xf>
    <xf numFmtId="0" fontId="53" fillId="0" borderId="48" xfId="2" applyFont="1" applyFill="1" applyBorder="1" applyAlignment="1">
      <alignment horizontal="center" vertical="top" wrapText="1"/>
    </xf>
    <xf numFmtId="0" fontId="53" fillId="0" borderId="47" xfId="2" applyFont="1" applyFill="1" applyBorder="1" applyAlignment="1">
      <alignment horizontal="left" vertical="top" wrapText="1"/>
    </xf>
    <xf numFmtId="0" fontId="53" fillId="0" borderId="51" xfId="2" applyFont="1" applyFill="1" applyBorder="1" applyAlignment="1">
      <alignment horizontal="center" vertical="top" wrapText="1"/>
    </xf>
    <xf numFmtId="0" fontId="53" fillId="0" borderId="52" xfId="2" applyFont="1" applyFill="1" applyBorder="1" applyAlignment="1">
      <alignment horizontal="left" vertical="top" wrapText="1"/>
    </xf>
    <xf numFmtId="165" fontId="55" fillId="0" borderId="0" xfId="2" applyNumberFormat="1" applyFont="1" applyFill="1" applyAlignment="1">
      <alignment vertical="center"/>
    </xf>
    <xf numFmtId="0" fontId="52" fillId="0" borderId="0" xfId="2" applyFont="1" applyFill="1" applyAlignment="1">
      <alignment vertical="center"/>
    </xf>
    <xf numFmtId="0" fontId="45" fillId="0" borderId="40" xfId="2" applyFont="1" applyBorder="1" applyAlignment="1">
      <alignment horizontal="center" vertical="top" wrapText="1"/>
    </xf>
    <xf numFmtId="0" fontId="45" fillId="0" borderId="38" xfId="2" applyFont="1" applyBorder="1" applyAlignment="1">
      <alignment horizontal="left" vertical="top" wrapText="1"/>
    </xf>
    <xf numFmtId="0" fontId="56" fillId="0" borderId="0" xfId="2" applyFont="1" applyBorder="1" applyAlignment="1">
      <alignment horizontal="center" vertical="center" wrapText="1"/>
    </xf>
    <xf numFmtId="0" fontId="56" fillId="0" borderId="0" xfId="2" applyFont="1" applyAlignment="1">
      <alignment vertical="center"/>
    </xf>
    <xf numFmtId="49" fontId="50" fillId="0" borderId="48" xfId="2" applyNumberFormat="1" applyFont="1" applyBorder="1" applyAlignment="1">
      <alignment horizontal="center" vertical="top"/>
    </xf>
    <xf numFmtId="0" fontId="50" fillId="0" borderId="47" xfId="2" applyFont="1" applyBorder="1" applyAlignment="1">
      <alignment horizontal="left" vertical="top" wrapText="1"/>
    </xf>
    <xf numFmtId="168" fontId="51" fillId="0" borderId="0" xfId="2" applyNumberFormat="1" applyFont="1" applyBorder="1" applyAlignment="1">
      <alignment horizontal="right" vertical="center"/>
    </xf>
    <xf numFmtId="168" fontId="52" fillId="0" borderId="0" xfId="2" applyNumberFormat="1" applyFont="1" applyBorder="1" applyAlignment="1">
      <alignment horizontal="right" vertical="center"/>
    </xf>
    <xf numFmtId="49" fontId="53" fillId="0" borderId="48" xfId="2" applyNumberFormat="1" applyFont="1" applyBorder="1" applyAlignment="1">
      <alignment horizontal="center" vertical="top"/>
    </xf>
    <xf numFmtId="168" fontId="54" fillId="0" borderId="0" xfId="2" applyNumberFormat="1" applyFont="1" applyBorder="1" applyAlignment="1">
      <alignment horizontal="right" vertical="center"/>
    </xf>
    <xf numFmtId="49" fontId="47" fillId="0" borderId="48" xfId="2" applyNumberFormat="1" applyFont="1" applyBorder="1" applyAlignment="1">
      <alignment horizontal="center" vertical="top"/>
    </xf>
    <xf numFmtId="168" fontId="49" fillId="0" borderId="0" xfId="2" applyNumberFormat="1" applyFont="1" applyBorder="1" applyAlignment="1">
      <alignment vertical="center"/>
    </xf>
    <xf numFmtId="168" fontId="52" fillId="0" borderId="0" xfId="2" applyNumberFormat="1" applyFont="1" applyBorder="1" applyAlignment="1">
      <alignment vertical="center"/>
    </xf>
    <xf numFmtId="49" fontId="47" fillId="0" borderId="47" xfId="2" applyNumberFormat="1" applyFont="1" applyBorder="1" applyAlignment="1">
      <alignment horizontal="center" vertical="top"/>
    </xf>
    <xf numFmtId="168" fontId="48" fillId="0" borderId="0" xfId="2" applyNumberFormat="1" applyFont="1" applyBorder="1" applyAlignment="1">
      <alignment horizontal="right" vertical="center"/>
    </xf>
    <xf numFmtId="49" fontId="53" fillId="0" borderId="47" xfId="2" applyNumberFormat="1" applyFont="1" applyBorder="1" applyAlignment="1">
      <alignment horizontal="center" vertical="top"/>
    </xf>
    <xf numFmtId="168" fontId="57" fillId="0" borderId="0" xfId="2" applyNumberFormat="1" applyFont="1" applyBorder="1" applyAlignment="1">
      <alignment horizontal="right" vertical="center"/>
    </xf>
    <xf numFmtId="0" fontId="57" fillId="0" borderId="0" xfId="2" applyFont="1" applyAlignment="1">
      <alignment vertical="center"/>
    </xf>
    <xf numFmtId="49" fontId="45" fillId="0" borderId="0" xfId="2" applyNumberFormat="1" applyFont="1" applyBorder="1" applyAlignment="1">
      <alignment horizontal="center" vertical="center"/>
    </xf>
    <xf numFmtId="0" fontId="45" fillId="0" borderId="0" xfId="2" applyFont="1" applyBorder="1" applyAlignment="1">
      <alignment horizontal="left" vertical="center" wrapText="1"/>
    </xf>
    <xf numFmtId="0" fontId="45" fillId="0" borderId="0" xfId="2" applyFont="1" applyBorder="1" applyAlignment="1">
      <alignment vertical="center" wrapText="1"/>
    </xf>
    <xf numFmtId="166" fontId="45" fillId="0" borderId="0" xfId="2" applyNumberFormat="1" applyFont="1" applyBorder="1" applyAlignment="1">
      <alignment horizontal="right" vertical="center"/>
    </xf>
    <xf numFmtId="168" fontId="49" fillId="0" borderId="0" xfId="2" applyNumberFormat="1" applyFont="1" applyBorder="1" applyAlignment="1">
      <alignment horizontal="right" vertical="center"/>
    </xf>
    <xf numFmtId="168" fontId="59" fillId="0" borderId="0" xfId="2" applyNumberFormat="1" applyFont="1" applyBorder="1" applyAlignment="1">
      <alignment vertical="center"/>
    </xf>
    <xf numFmtId="0" fontId="59" fillId="0" borderId="0" xfId="2" applyFont="1" applyAlignment="1">
      <alignment vertical="center"/>
    </xf>
    <xf numFmtId="0" fontId="60" fillId="0" borderId="0" xfId="2" applyFont="1" applyAlignment="1">
      <alignment vertical="center"/>
    </xf>
    <xf numFmtId="49" fontId="48" fillId="0" borderId="0" xfId="2" applyNumberFormat="1" applyFont="1" applyAlignment="1">
      <alignment horizontal="center" vertical="center"/>
    </xf>
    <xf numFmtId="0" fontId="48" fillId="0" borderId="0" xfId="2" applyFont="1" applyAlignment="1">
      <alignment horizontal="left" vertical="center" wrapText="1"/>
    </xf>
    <xf numFmtId="0" fontId="51" fillId="0" borderId="0" xfId="2" applyFont="1" applyAlignment="1">
      <alignment vertical="center" wrapText="1"/>
    </xf>
    <xf numFmtId="0" fontId="48" fillId="0" borderId="0" xfId="2" applyFont="1" applyAlignment="1">
      <alignment horizontal="left" vertical="center"/>
    </xf>
    <xf numFmtId="0" fontId="19" fillId="0" borderId="0" xfId="56" applyNumberFormat="1" applyFont="1" applyFill="1" applyAlignment="1" applyProtection="1"/>
    <xf numFmtId="0" fontId="19" fillId="0" borderId="0" xfId="56" applyNumberFormat="1" applyFont="1" applyFill="1" applyBorder="1" applyAlignment="1" applyProtection="1"/>
    <xf numFmtId="0" fontId="61" fillId="0" borderId="0" xfId="56" applyNumberFormat="1" applyFont="1" applyFill="1" applyBorder="1" applyAlignment="1" applyProtection="1"/>
    <xf numFmtId="0" fontId="19" fillId="0" borderId="0" xfId="56" applyFont="1" applyFill="1" applyBorder="1"/>
    <xf numFmtId="0" fontId="19" fillId="0" borderId="0" xfId="56" applyFont="1" applyFill="1"/>
    <xf numFmtId="0" fontId="15" fillId="0" borderId="0" xfId="1" applyFont="1" applyAlignment="1"/>
    <xf numFmtId="0" fontId="63" fillId="0" borderId="0" xfId="56" applyNumberFormat="1" applyFont="1" applyFill="1" applyBorder="1" applyAlignment="1" applyProtection="1">
      <alignment horizontal="left" vertical="top" wrapText="1"/>
    </xf>
    <xf numFmtId="0" fontId="62" fillId="0" borderId="0" xfId="56" applyNumberFormat="1" applyFont="1" applyFill="1" applyBorder="1" applyAlignment="1" applyProtection="1">
      <alignment horizontal="center"/>
    </xf>
    <xf numFmtId="0" fontId="19" fillId="0" borderId="0" xfId="56" applyFont="1" applyFill="1" applyBorder="1" applyAlignment="1">
      <alignment horizontal="center"/>
    </xf>
    <xf numFmtId="0" fontId="62" fillId="0" borderId="0" xfId="56" applyNumberFormat="1" applyFont="1" applyFill="1" applyBorder="1" applyAlignment="1" applyProtection="1">
      <alignment horizontal="center" vertical="top"/>
    </xf>
    <xf numFmtId="0" fontId="64" fillId="0" borderId="0" xfId="56" applyNumberFormat="1" applyFont="1" applyFill="1" applyAlignment="1" applyProtection="1">
      <alignment horizontal="center"/>
    </xf>
    <xf numFmtId="0" fontId="61" fillId="0" borderId="0" xfId="56" applyFont="1" applyFill="1" applyAlignment="1">
      <alignment horizontal="center"/>
    </xf>
    <xf numFmtId="0" fontId="19" fillId="2" borderId="54" xfId="56" applyNumberFormat="1" applyFont="1" applyFill="1" applyBorder="1" applyAlignment="1" applyProtection="1"/>
    <xf numFmtId="0" fontId="19" fillId="2" borderId="0" xfId="56" applyFont="1" applyFill="1"/>
    <xf numFmtId="0" fontId="19" fillId="2" borderId="55" xfId="56" applyNumberFormat="1" applyFont="1" applyFill="1" applyBorder="1" applyAlignment="1" applyProtection="1"/>
    <xf numFmtId="0" fontId="19" fillId="2" borderId="0" xfId="56" applyNumberFormat="1" applyFont="1" applyFill="1" applyBorder="1" applyAlignment="1" applyProtection="1"/>
    <xf numFmtId="0" fontId="69" fillId="2" borderId="13" xfId="56" applyNumberFormat="1" applyFont="1" applyFill="1" applyBorder="1" applyAlignment="1" applyProtection="1">
      <alignment horizontal="center" vertical="center" wrapText="1"/>
    </xf>
    <xf numFmtId="0" fontId="19" fillId="2" borderId="0" xfId="56" applyNumberFormat="1" applyFont="1" applyFill="1" applyAlignment="1" applyProtection="1">
      <alignment vertical="center"/>
    </xf>
    <xf numFmtId="49" fontId="71" fillId="0" borderId="16" xfId="56" applyNumberFormat="1" applyFont="1" applyFill="1" applyBorder="1" applyAlignment="1">
      <alignment horizontal="center" vertical="center" wrapText="1"/>
    </xf>
    <xf numFmtId="49" fontId="71" fillId="0" borderId="17" xfId="56" applyNumberFormat="1" applyFont="1" applyFill="1" applyBorder="1" applyAlignment="1">
      <alignment horizontal="center" vertical="center" wrapText="1"/>
    </xf>
    <xf numFmtId="1" fontId="72" fillId="0" borderId="17" xfId="49" applyNumberFormat="1" applyFont="1" applyFill="1" applyBorder="1" applyAlignment="1">
      <alignment vertical="center"/>
    </xf>
    <xf numFmtId="1" fontId="71" fillId="0" borderId="17" xfId="49" applyNumberFormat="1" applyFont="1" applyFill="1" applyBorder="1" applyAlignment="1">
      <alignment vertical="center"/>
    </xf>
    <xf numFmtId="0" fontId="19" fillId="2" borderId="0" xfId="56" applyFont="1" applyFill="1" applyAlignment="1">
      <alignment vertical="center"/>
    </xf>
    <xf numFmtId="49" fontId="63" fillId="2" borderId="19" xfId="56" applyNumberFormat="1" applyFont="1" applyFill="1" applyBorder="1" applyAlignment="1">
      <alignment horizontal="center" vertical="center" wrapText="1"/>
    </xf>
    <xf numFmtId="49" fontId="63" fillId="2" borderId="20" xfId="56" applyNumberFormat="1" applyFont="1" applyFill="1" applyBorder="1" applyAlignment="1">
      <alignment horizontal="center" vertical="center" wrapText="1"/>
    </xf>
    <xf numFmtId="1" fontId="11" fillId="2" borderId="20" xfId="49" applyNumberFormat="1" applyFont="1" applyFill="1" applyBorder="1" applyAlignment="1">
      <alignment horizontal="center" vertical="center"/>
    </xf>
    <xf numFmtId="1" fontId="63" fillId="2" borderId="20" xfId="49" applyNumberFormat="1" applyFont="1" applyFill="1" applyBorder="1" applyAlignment="1">
      <alignment horizontal="center" vertical="center"/>
    </xf>
    <xf numFmtId="1" fontId="11" fillId="2" borderId="21" xfId="49" applyNumberFormat="1" applyFont="1" applyFill="1" applyBorder="1" applyAlignment="1">
      <alignment horizontal="center" vertical="center"/>
    </xf>
    <xf numFmtId="0" fontId="19" fillId="2" borderId="0" xfId="56" applyNumberFormat="1" applyFont="1" applyFill="1" applyAlignment="1" applyProtection="1"/>
    <xf numFmtId="49" fontId="63" fillId="2" borderId="5" xfId="56" applyNumberFormat="1" applyFont="1" applyFill="1" applyBorder="1" applyAlignment="1">
      <alignment horizontal="center" vertical="center" wrapText="1"/>
    </xf>
    <xf numFmtId="49" fontId="63" fillId="2" borderId="1" xfId="56" applyNumberFormat="1" applyFont="1" applyFill="1" applyBorder="1" applyAlignment="1">
      <alignment horizontal="center" vertical="center" wrapText="1"/>
    </xf>
    <xf numFmtId="1" fontId="11" fillId="2" borderId="1" xfId="49" applyNumberFormat="1" applyFont="1" applyFill="1" applyBorder="1" applyAlignment="1">
      <alignment horizontal="center" vertical="center"/>
    </xf>
    <xf numFmtId="0" fontId="15" fillId="2" borderId="1" xfId="2" applyFont="1" applyFill="1" applyBorder="1" applyAlignment="1">
      <alignment horizontal="left" vertical="center" wrapText="1"/>
    </xf>
    <xf numFmtId="1" fontId="7" fillId="2" borderId="1" xfId="49" applyNumberFormat="1" applyFont="1" applyFill="1" applyBorder="1" applyAlignment="1">
      <alignment horizontal="center" vertical="center"/>
    </xf>
    <xf numFmtId="1" fontId="73" fillId="2" borderId="1" xfId="49" applyNumberFormat="1" applyFont="1" applyFill="1" applyBorder="1" applyAlignment="1">
      <alignment horizontal="center" vertical="center"/>
    </xf>
    <xf numFmtId="1" fontId="7" fillId="2" borderId="6" xfId="49" applyNumberFormat="1" applyFont="1" applyFill="1" applyBorder="1" applyAlignment="1">
      <alignment horizontal="center" vertical="center"/>
    </xf>
    <xf numFmtId="1" fontId="11" fillId="2" borderId="6" xfId="49" applyNumberFormat="1" applyFont="1" applyFill="1" applyBorder="1" applyAlignment="1">
      <alignment horizontal="center" vertical="center"/>
    </xf>
    <xf numFmtId="1" fontId="15" fillId="2" borderId="1" xfId="49" applyNumberFormat="1" applyFont="1" applyFill="1" applyBorder="1" applyAlignment="1">
      <alignment horizontal="center" vertical="center"/>
    </xf>
    <xf numFmtId="49" fontId="15" fillId="2" borderId="1" xfId="56" applyNumberFormat="1" applyFont="1" applyFill="1" applyBorder="1" applyAlignment="1">
      <alignment horizontal="center" vertical="center" wrapText="1"/>
    </xf>
    <xf numFmtId="1" fontId="74" fillId="2" borderId="1" xfId="49" applyNumberFormat="1" applyFont="1" applyFill="1" applyBorder="1" applyAlignment="1">
      <alignment horizontal="center" vertical="center"/>
    </xf>
    <xf numFmtId="49" fontId="63" fillId="3" borderId="5" xfId="56" applyNumberFormat="1" applyFont="1" applyFill="1" applyBorder="1" applyAlignment="1">
      <alignment horizontal="center" vertical="center" wrapText="1"/>
    </xf>
    <xf numFmtId="49" fontId="15" fillId="3" borderId="1" xfId="56" applyNumberFormat="1" applyFont="1" applyFill="1" applyBorder="1" applyAlignment="1">
      <alignment horizontal="center" vertical="center" wrapText="1"/>
    </xf>
    <xf numFmtId="1" fontId="11" fillId="3" borderId="1" xfId="49" applyNumberFormat="1" applyFont="1" applyFill="1" applyBorder="1" applyAlignment="1">
      <alignment horizontal="center" vertical="center"/>
    </xf>
    <xf numFmtId="1" fontId="7" fillId="3" borderId="1" xfId="49" applyNumberFormat="1" applyFont="1" applyFill="1" applyBorder="1" applyAlignment="1">
      <alignment horizontal="center" vertical="center"/>
    </xf>
    <xf numFmtId="49" fontId="63" fillId="0" borderId="5" xfId="56" applyNumberFormat="1" applyFont="1" applyFill="1" applyBorder="1" applyAlignment="1">
      <alignment horizontal="center" vertical="center" wrapText="1"/>
    </xf>
    <xf numFmtId="49" fontId="15" fillId="0" borderId="1" xfId="56" applyNumberFormat="1" applyFont="1" applyFill="1" applyBorder="1" applyAlignment="1">
      <alignment horizontal="center" vertical="center" wrapText="1"/>
    </xf>
    <xf numFmtId="1" fontId="11" fillId="0" borderId="1" xfId="49" applyNumberFormat="1" applyFont="1" applyFill="1" applyBorder="1" applyAlignment="1">
      <alignment horizontal="center" vertical="center"/>
    </xf>
    <xf numFmtId="1" fontId="15" fillId="0" borderId="1" xfId="49" applyNumberFormat="1" applyFont="1" applyFill="1" applyBorder="1" applyAlignment="1">
      <alignment horizontal="center" vertical="center"/>
    </xf>
    <xf numFmtId="49" fontId="15" fillId="0" borderId="5" xfId="56" applyNumberFormat="1" applyFont="1" applyFill="1" applyBorder="1" applyAlignment="1">
      <alignment horizontal="center" vertical="center" wrapText="1"/>
    </xf>
    <xf numFmtId="0" fontId="15" fillId="0" borderId="1" xfId="2" applyFont="1" applyFill="1" applyBorder="1" applyAlignment="1">
      <alignment horizontal="left" vertical="center" wrapText="1"/>
    </xf>
    <xf numFmtId="1" fontId="63" fillId="2" borderId="1" xfId="49" applyNumberFormat="1" applyFont="1" applyFill="1" applyBorder="1" applyAlignment="1">
      <alignment horizontal="center" vertical="center"/>
    </xf>
    <xf numFmtId="1" fontId="63" fillId="0" borderId="1" xfId="49" applyNumberFormat="1" applyFont="1" applyFill="1" applyBorder="1" applyAlignment="1">
      <alignment horizontal="center" vertical="center"/>
    </xf>
    <xf numFmtId="49" fontId="15" fillId="0" borderId="5" xfId="2" applyNumberFormat="1" applyFont="1" applyFill="1" applyBorder="1" applyAlignment="1">
      <alignment horizontal="center" vertical="center" wrapText="1"/>
    </xf>
    <xf numFmtId="1" fontId="7" fillId="0" borderId="1" xfId="49" applyNumberFormat="1" applyFont="1" applyFill="1" applyBorder="1" applyAlignment="1">
      <alignment horizontal="center" vertical="center"/>
    </xf>
    <xf numFmtId="49" fontId="15" fillId="2" borderId="5" xfId="2" applyNumberFormat="1" applyFont="1" applyFill="1" applyBorder="1" applyAlignment="1">
      <alignment horizontal="center" vertical="center" wrapText="1"/>
    </xf>
    <xf numFmtId="1" fontId="7" fillId="2" borderId="12" xfId="49" applyNumberFormat="1" applyFont="1" applyFill="1" applyBorder="1" applyAlignment="1">
      <alignment horizontal="center" vertical="center"/>
    </xf>
    <xf numFmtId="49" fontId="63" fillId="2" borderId="5" xfId="2" applyNumberFormat="1" applyFont="1" applyFill="1" applyBorder="1" applyAlignment="1">
      <alignment horizontal="center" vertical="center" wrapText="1"/>
    </xf>
    <xf numFmtId="49" fontId="15" fillId="2" borderId="22" xfId="2" applyNumberFormat="1" applyFont="1" applyFill="1" applyBorder="1" applyAlignment="1">
      <alignment horizontal="center" vertical="center" wrapText="1"/>
    </xf>
    <xf numFmtId="49" fontId="15" fillId="2" borderId="1" xfId="2" applyNumberFormat="1" applyFont="1" applyFill="1" applyBorder="1" applyAlignment="1">
      <alignment horizontal="center" vertical="center" wrapText="1"/>
    </xf>
    <xf numFmtId="49" fontId="63" fillId="2" borderId="1" xfId="2" applyNumberFormat="1" applyFont="1" applyFill="1" applyBorder="1" applyAlignment="1">
      <alignment horizontal="center" vertical="center" wrapText="1"/>
    </xf>
    <xf numFmtId="1" fontId="75" fillId="2" borderId="1" xfId="1" applyNumberFormat="1" applyFont="1" applyFill="1" applyBorder="1" applyAlignment="1">
      <alignment horizontal="center" vertical="center"/>
    </xf>
    <xf numFmtId="49" fontId="74" fillId="2" borderId="5" xfId="56" applyNumberFormat="1" applyFont="1" applyFill="1" applyBorder="1" applyAlignment="1">
      <alignment horizontal="center" vertical="center" wrapText="1"/>
    </xf>
    <xf numFmtId="49" fontId="74" fillId="3" borderId="5" xfId="56" applyNumberFormat="1" applyFont="1" applyFill="1" applyBorder="1" applyAlignment="1">
      <alignment horizontal="center" vertical="center" wrapText="1"/>
    </xf>
    <xf numFmtId="49" fontId="15" fillId="2" borderId="5" xfId="56" applyNumberFormat="1" applyFont="1" applyFill="1" applyBorder="1" applyAlignment="1">
      <alignment horizontal="center" vertical="center" wrapText="1"/>
    </xf>
    <xf numFmtId="49" fontId="15" fillId="2" borderId="12" xfId="2" applyNumberFormat="1" applyFont="1" applyFill="1" applyBorder="1" applyAlignment="1">
      <alignment horizontal="center" vertical="center" wrapText="1"/>
    </xf>
    <xf numFmtId="1" fontId="19" fillId="2" borderId="0" xfId="56" applyNumberFormat="1" applyFont="1" applyFill="1"/>
    <xf numFmtId="0" fontId="76" fillId="2" borderId="1" xfId="1" applyFont="1" applyFill="1" applyBorder="1" applyAlignment="1">
      <alignment horizontal="center" vertical="center"/>
    </xf>
    <xf numFmtId="0" fontId="75" fillId="2" borderId="1" xfId="1" applyFont="1" applyFill="1" applyBorder="1" applyAlignment="1">
      <alignment horizontal="center" vertical="center"/>
    </xf>
    <xf numFmtId="49" fontId="15" fillId="0" borderId="1" xfId="2" applyNumberFormat="1" applyFont="1" applyFill="1" applyBorder="1" applyAlignment="1">
      <alignment horizontal="center" vertical="center" wrapText="1"/>
    </xf>
    <xf numFmtId="0" fontId="75" fillId="0" borderId="1" xfId="1" applyFont="1" applyFill="1" applyBorder="1" applyAlignment="1">
      <alignment horizontal="center" vertical="center"/>
    </xf>
    <xf numFmtId="1" fontId="74" fillId="0" borderId="1" xfId="49" applyNumberFormat="1" applyFont="1" applyFill="1" applyBorder="1" applyAlignment="1">
      <alignment horizontal="center" vertical="center"/>
    </xf>
    <xf numFmtId="1" fontId="11" fillId="2" borderId="12" xfId="49" applyNumberFormat="1" applyFont="1" applyFill="1" applyBorder="1" applyAlignment="1">
      <alignment horizontal="center" vertical="center"/>
    </xf>
    <xf numFmtId="1" fontId="74" fillId="2" borderId="12" xfId="49" applyNumberFormat="1" applyFont="1" applyFill="1" applyBorder="1" applyAlignment="1">
      <alignment horizontal="center" vertical="center"/>
    </xf>
    <xf numFmtId="49" fontId="63" fillId="2" borderId="22" xfId="2" applyNumberFormat="1" applyFont="1" applyFill="1" applyBorder="1" applyAlignment="1">
      <alignment horizontal="center" vertical="center" wrapText="1"/>
    </xf>
    <xf numFmtId="49" fontId="63" fillId="2" borderId="12" xfId="2" applyNumberFormat="1" applyFont="1" applyFill="1" applyBorder="1" applyAlignment="1">
      <alignment horizontal="center" vertical="center" wrapText="1"/>
    </xf>
    <xf numFmtId="1" fontId="73" fillId="2" borderId="12" xfId="49" applyNumberFormat="1" applyFont="1" applyFill="1" applyBorder="1" applyAlignment="1">
      <alignment horizontal="center" vertical="center"/>
    </xf>
    <xf numFmtId="0" fontId="15" fillId="2" borderId="16" xfId="56" applyFont="1" applyFill="1" applyBorder="1" applyAlignment="1">
      <alignment horizontal="center" vertical="center" wrapText="1"/>
    </xf>
    <xf numFmtId="49" fontId="15" fillId="2" borderId="17" xfId="56" applyNumberFormat="1" applyFont="1" applyFill="1" applyBorder="1" applyAlignment="1">
      <alignment horizontal="center" vertical="center" wrapText="1"/>
    </xf>
    <xf numFmtId="1" fontId="11" fillId="2" borderId="17" xfId="56" applyNumberFormat="1" applyFont="1" applyFill="1" applyBorder="1" applyAlignment="1">
      <alignment horizontal="center" vertical="center"/>
    </xf>
    <xf numFmtId="0" fontId="19" fillId="0" borderId="59" xfId="56" applyNumberFormat="1" applyFont="1" applyFill="1" applyBorder="1" applyAlignment="1" applyProtection="1"/>
    <xf numFmtId="0" fontId="19" fillId="2" borderId="59" xfId="56" applyNumberFormat="1" applyFont="1" applyFill="1" applyBorder="1" applyAlignment="1" applyProtection="1"/>
    <xf numFmtId="0" fontId="61" fillId="2" borderId="59" xfId="56" applyNumberFormat="1" applyFont="1" applyFill="1" applyBorder="1" applyAlignment="1" applyProtection="1"/>
    <xf numFmtId="166" fontId="19" fillId="2" borderId="0" xfId="56" applyNumberFormat="1" applyFont="1" applyFill="1" applyAlignment="1" applyProtection="1"/>
    <xf numFmtId="1" fontId="19" fillId="0" borderId="0" xfId="56" applyNumberFormat="1" applyFont="1" applyFill="1" applyAlignment="1" applyProtection="1"/>
    <xf numFmtId="1" fontId="61" fillId="0" borderId="0" xfId="56" applyNumberFormat="1" applyFont="1" applyFill="1" applyAlignment="1" applyProtection="1"/>
    <xf numFmtId="0" fontId="61" fillId="0" borderId="0" xfId="56" applyNumberFormat="1" applyFont="1" applyFill="1" applyAlignment="1" applyProtection="1"/>
    <xf numFmtId="0" fontId="14" fillId="0" borderId="0" xfId="2"/>
    <xf numFmtId="0" fontId="15" fillId="0" borderId="0" xfId="2" applyFont="1"/>
    <xf numFmtId="0" fontId="7" fillId="0" borderId="39" xfId="2" applyFont="1" applyBorder="1" applyAlignment="1">
      <alignment horizontal="center" vertical="center" textRotation="90" wrapText="1"/>
    </xf>
    <xf numFmtId="0" fontId="7" fillId="0" borderId="36" xfId="2" applyFont="1" applyBorder="1" applyAlignment="1">
      <alignment horizontal="center" vertical="center" wrapText="1"/>
    </xf>
    <xf numFmtId="0" fontId="7" fillId="0" borderId="39" xfId="2" applyFont="1" applyBorder="1" applyAlignment="1">
      <alignment horizontal="center" vertical="center" wrapText="1"/>
    </xf>
    <xf numFmtId="0" fontId="11" fillId="0" borderId="39" xfId="2" applyFont="1" applyBorder="1" applyAlignment="1">
      <alignment vertical="center" wrapText="1"/>
    </xf>
    <xf numFmtId="0" fontId="15" fillId="0" borderId="0" xfId="2" applyFont="1" applyFill="1" applyAlignment="1"/>
    <xf numFmtId="0" fontId="15" fillId="0" borderId="0" xfId="2" applyFont="1" applyFill="1"/>
    <xf numFmtId="0" fontId="15" fillId="0" borderId="0" xfId="2" applyFont="1" applyFill="1" applyAlignment="1">
      <alignment horizontal="right"/>
    </xf>
    <xf numFmtId="0" fontId="7" fillId="0" borderId="0" xfId="2" applyFont="1" applyFill="1" applyAlignment="1">
      <alignment horizontal="left"/>
    </xf>
    <xf numFmtId="0" fontId="15" fillId="0" borderId="1" xfId="2" applyFont="1" applyFill="1" applyBorder="1" applyAlignment="1">
      <alignment horizontal="center" vertical="top" wrapText="1"/>
    </xf>
    <xf numFmtId="0" fontId="15" fillId="0" borderId="12" xfId="2" applyFont="1" applyFill="1" applyBorder="1" applyAlignment="1">
      <alignment horizontal="center" vertical="top" wrapText="1"/>
    </xf>
    <xf numFmtId="0" fontId="11" fillId="0" borderId="1" xfId="2" applyFont="1" applyFill="1" applyBorder="1" applyAlignment="1">
      <alignment horizontal="centerContinuous" vertical="center"/>
    </xf>
    <xf numFmtId="164" fontId="11" fillId="0" borderId="1" xfId="2" applyNumberFormat="1" applyFont="1" applyFill="1" applyBorder="1" applyAlignment="1">
      <alignment horizontal="center" vertical="center"/>
    </xf>
    <xf numFmtId="0" fontId="48" fillId="0" borderId="0" xfId="2" applyFont="1" applyFill="1" applyAlignment="1">
      <alignment vertical="center"/>
    </xf>
    <xf numFmtId="49" fontId="79" fillId="0" borderId="0" xfId="2" applyNumberFormat="1" applyFont="1" applyFill="1" applyAlignment="1">
      <alignment vertical="center"/>
    </xf>
    <xf numFmtId="49" fontId="48" fillId="0" borderId="0" xfId="2" applyNumberFormat="1" applyFont="1" applyFill="1" applyAlignment="1">
      <alignment vertical="center"/>
    </xf>
    <xf numFmtId="0" fontId="48" fillId="0" borderId="0" xfId="2" applyFont="1" applyFill="1" applyAlignment="1">
      <alignment horizontal="justify" vertical="center"/>
    </xf>
    <xf numFmtId="166" fontId="48" fillId="0" borderId="0" xfId="2" applyNumberFormat="1" applyFont="1" applyFill="1" applyAlignment="1">
      <alignment vertical="center"/>
    </xf>
    <xf numFmtId="166" fontId="81" fillId="0" borderId="0" xfId="2" applyNumberFormat="1" applyFont="1" applyFill="1" applyAlignment="1">
      <alignment vertical="center"/>
    </xf>
    <xf numFmtId="0" fontId="80" fillId="0" borderId="0" xfId="1" applyFont="1" applyAlignment="1">
      <alignment horizontal="center"/>
    </xf>
    <xf numFmtId="0" fontId="80" fillId="0" borderId="0" xfId="1" applyFont="1" applyAlignment="1"/>
    <xf numFmtId="0" fontId="43" fillId="0" borderId="0" xfId="2" applyFont="1" applyFill="1" applyAlignment="1">
      <alignment vertical="center"/>
    </xf>
    <xf numFmtId="49" fontId="49" fillId="0" borderId="0" xfId="2" applyNumberFormat="1" applyFont="1" applyFill="1" applyAlignment="1">
      <alignment vertical="center"/>
    </xf>
    <xf numFmtId="0" fontId="43" fillId="0" borderId="0" xfId="2" applyFont="1" applyFill="1" applyAlignment="1">
      <alignment horizontal="justify" vertical="center"/>
    </xf>
    <xf numFmtId="0" fontId="82" fillId="0" borderId="0" xfId="2" applyFont="1" applyFill="1" applyAlignment="1">
      <alignment vertical="center" wrapText="1"/>
    </xf>
    <xf numFmtId="0" fontId="46" fillId="0" borderId="0" xfId="2" applyFont="1" applyFill="1" applyAlignment="1">
      <alignment vertical="center"/>
    </xf>
    <xf numFmtId="0" fontId="46" fillId="0" borderId="0" xfId="2" applyFont="1" applyFill="1" applyAlignment="1">
      <alignment horizontal="justify" vertical="center"/>
    </xf>
    <xf numFmtId="166" fontId="84" fillId="0" borderId="0" xfId="2" applyNumberFormat="1" applyFont="1" applyFill="1" applyAlignment="1">
      <alignment horizontal="right" vertical="center"/>
    </xf>
    <xf numFmtId="0" fontId="44" fillId="0" borderId="0" xfId="2" applyFont="1" applyFill="1" applyAlignment="1">
      <alignment vertical="center"/>
    </xf>
    <xf numFmtId="0" fontId="51" fillId="0" borderId="0" xfId="2" applyFont="1" applyFill="1" applyAlignment="1">
      <alignment vertical="center"/>
    </xf>
    <xf numFmtId="2" fontId="84" fillId="0" borderId="53" xfId="2" applyNumberFormat="1" applyFont="1" applyFill="1" applyBorder="1" applyAlignment="1">
      <alignment horizontal="center" vertical="center"/>
    </xf>
    <xf numFmtId="2" fontId="84" fillId="0" borderId="46" xfId="2" applyNumberFormat="1" applyFont="1" applyFill="1" applyBorder="1" applyAlignment="1">
      <alignment horizontal="center" vertical="center" wrapText="1"/>
    </xf>
    <xf numFmtId="4" fontId="84" fillId="0" borderId="44" xfId="2" applyNumberFormat="1" applyFont="1" applyFill="1" applyBorder="1" applyAlignment="1">
      <alignment horizontal="center" vertical="center"/>
    </xf>
    <xf numFmtId="165" fontId="84" fillId="0" borderId="44" xfId="2" applyNumberFormat="1" applyFont="1" applyFill="1" applyBorder="1" applyAlignment="1">
      <alignment horizontal="center" vertical="center"/>
    </xf>
    <xf numFmtId="49" fontId="84" fillId="0" borderId="47" xfId="2" applyNumberFormat="1" applyFont="1" applyFill="1" applyBorder="1" applyAlignment="1">
      <alignment horizontal="center" vertical="top"/>
    </xf>
    <xf numFmtId="0" fontId="84" fillId="0" borderId="49" xfId="2" applyFont="1" applyFill="1" applyBorder="1" applyAlignment="1">
      <alignment vertical="top" wrapText="1"/>
    </xf>
    <xf numFmtId="167" fontId="84" fillId="0" borderId="47" xfId="2" applyNumberFormat="1" applyFont="1" applyFill="1" applyBorder="1" applyAlignment="1">
      <alignment vertical="top" wrapText="1"/>
    </xf>
    <xf numFmtId="165" fontId="84" fillId="0" borderId="47" xfId="2" applyNumberFormat="1" applyFont="1" applyFill="1" applyBorder="1" applyAlignment="1">
      <alignment horizontal="right" vertical="top"/>
    </xf>
    <xf numFmtId="2" fontId="84" fillId="0" borderId="47" xfId="2" applyNumberFormat="1" applyFont="1" applyFill="1" applyBorder="1" applyAlignment="1">
      <alignment horizontal="center" vertical="center"/>
    </xf>
    <xf numFmtId="2" fontId="84" fillId="0" borderId="50" xfId="2" applyNumberFormat="1" applyFont="1" applyFill="1" applyBorder="1" applyAlignment="1">
      <alignment horizontal="center" vertical="center"/>
    </xf>
    <xf numFmtId="2" fontId="84" fillId="0" borderId="50" xfId="2" applyNumberFormat="1" applyFont="1" applyFill="1" applyBorder="1" applyAlignment="1">
      <alignment horizontal="center" vertical="center" wrapText="1"/>
    </xf>
    <xf numFmtId="4" fontId="84" fillId="0" borderId="47" xfId="2" applyNumberFormat="1" applyFont="1" applyFill="1" applyBorder="1" applyAlignment="1">
      <alignment horizontal="center" vertical="center"/>
    </xf>
    <xf numFmtId="165" fontId="84" fillId="0" borderId="47" xfId="2" applyNumberFormat="1" applyFont="1" applyFill="1" applyBorder="1" applyAlignment="1">
      <alignment horizontal="center" vertical="center"/>
    </xf>
    <xf numFmtId="49" fontId="84" fillId="0" borderId="64" xfId="2" applyNumberFormat="1" applyFont="1" applyFill="1" applyBorder="1" applyAlignment="1">
      <alignment horizontal="center" vertical="top"/>
    </xf>
    <xf numFmtId="0" fontId="84" fillId="0" borderId="65" xfId="2" applyFont="1" applyFill="1" applyBorder="1" applyAlignment="1">
      <alignment vertical="top" wrapText="1"/>
    </xf>
    <xf numFmtId="167" fontId="84" fillId="0" borderId="64" xfId="2" applyNumberFormat="1" applyFont="1" applyFill="1" applyBorder="1" applyAlignment="1">
      <alignment vertical="top" wrapText="1"/>
    </xf>
    <xf numFmtId="165" fontId="84" fillId="0" borderId="65" xfId="2" applyNumberFormat="1" applyFont="1" applyFill="1" applyBorder="1" applyAlignment="1">
      <alignment horizontal="right" vertical="top"/>
    </xf>
    <xf numFmtId="2" fontId="84" fillId="0" borderId="64" xfId="2" applyNumberFormat="1" applyFont="1" applyFill="1" applyBorder="1" applyAlignment="1">
      <alignment horizontal="center" vertical="center"/>
    </xf>
    <xf numFmtId="2" fontId="84" fillId="0" borderId="66" xfId="2" applyNumberFormat="1" applyFont="1" applyFill="1" applyBorder="1" applyAlignment="1">
      <alignment horizontal="center" vertical="center"/>
    </xf>
    <xf numFmtId="165" fontId="84" fillId="0" borderId="64" xfId="2" applyNumberFormat="1" applyFont="1" applyFill="1" applyBorder="1" applyAlignment="1">
      <alignment horizontal="right" vertical="top"/>
    </xf>
    <xf numFmtId="4" fontId="84" fillId="0" borderId="64" xfId="2" applyNumberFormat="1" applyFont="1" applyFill="1" applyBorder="1" applyAlignment="1">
      <alignment horizontal="center" vertical="center"/>
    </xf>
    <xf numFmtId="165" fontId="84" fillId="0" borderId="64" xfId="2" applyNumberFormat="1" applyFont="1" applyFill="1" applyBorder="1" applyAlignment="1">
      <alignment horizontal="center" vertical="center"/>
    </xf>
    <xf numFmtId="49" fontId="84" fillId="0" borderId="49" xfId="2" applyNumberFormat="1" applyFont="1" applyFill="1" applyBorder="1" applyAlignment="1">
      <alignment horizontal="center" vertical="center"/>
    </xf>
    <xf numFmtId="166" fontId="84" fillId="0" borderId="47" xfId="2" applyNumberFormat="1" applyFont="1" applyFill="1" applyBorder="1" applyAlignment="1">
      <alignment horizontal="center" vertical="center"/>
    </xf>
    <xf numFmtId="165" fontId="84" fillId="0" borderId="49" xfId="2" applyNumberFormat="1" applyFont="1" applyFill="1" applyBorder="1" applyAlignment="1">
      <alignment horizontal="right" vertical="top"/>
    </xf>
    <xf numFmtId="166" fontId="84" fillId="0" borderId="47" xfId="2" applyNumberFormat="1" applyFont="1" applyFill="1" applyBorder="1" applyAlignment="1">
      <alignment horizontal="right" vertical="top"/>
    </xf>
    <xf numFmtId="49" fontId="84" fillId="0" borderId="1" xfId="2" applyNumberFormat="1" applyFont="1" applyFill="1" applyBorder="1" applyAlignment="1">
      <alignment horizontal="center" vertical="center"/>
    </xf>
    <xf numFmtId="2" fontId="84" fillId="0" borderId="1" xfId="2" applyNumberFormat="1" applyFont="1" applyFill="1" applyBorder="1" applyAlignment="1">
      <alignment horizontal="center" vertical="center" wrapText="1"/>
    </xf>
    <xf numFmtId="49" fontId="84" fillId="0" borderId="1" xfId="2" applyNumberFormat="1" applyFont="1" applyFill="1" applyBorder="1" applyAlignment="1">
      <alignment horizontal="center" vertical="center" wrapText="1"/>
    </xf>
    <xf numFmtId="165" fontId="84" fillId="0" borderId="1" xfId="2" applyNumberFormat="1" applyFont="1" applyFill="1" applyBorder="1" applyAlignment="1">
      <alignment horizontal="center" vertical="center"/>
    </xf>
    <xf numFmtId="166" fontId="84" fillId="0" borderId="6" xfId="2" applyNumberFormat="1" applyFont="1" applyFill="1" applyBorder="1" applyAlignment="1">
      <alignment horizontal="center" vertical="center"/>
    </xf>
    <xf numFmtId="166" fontId="84" fillId="0" borderId="49" xfId="2" applyNumberFormat="1" applyFont="1" applyFill="1" applyBorder="1" applyAlignment="1">
      <alignment horizontal="right" vertical="top"/>
    </xf>
    <xf numFmtId="166" fontId="56" fillId="0" borderId="64" xfId="2" applyNumberFormat="1" applyFont="1" applyFill="1" applyBorder="1" applyAlignment="1">
      <alignment horizontal="right" vertical="top"/>
    </xf>
    <xf numFmtId="2" fontId="56" fillId="0" borderId="64" xfId="2" applyNumberFormat="1" applyFont="1" applyFill="1" applyBorder="1" applyAlignment="1">
      <alignment horizontal="center" vertical="center"/>
    </xf>
    <xf numFmtId="165" fontId="56" fillId="0" borderId="64" xfId="2" applyNumberFormat="1" applyFont="1" applyFill="1" applyBorder="1" applyAlignment="1">
      <alignment horizontal="center" vertical="center"/>
    </xf>
    <xf numFmtId="166" fontId="84" fillId="0" borderId="65" xfId="2" applyNumberFormat="1" applyFont="1" applyFill="1" applyBorder="1" applyAlignment="1">
      <alignment horizontal="right" vertical="top"/>
    </xf>
    <xf numFmtId="4" fontId="84" fillId="0" borderId="50" xfId="2" applyNumberFormat="1" applyFont="1" applyFill="1" applyBorder="1" applyAlignment="1">
      <alignment horizontal="center" vertical="center" wrapText="1"/>
    </xf>
    <xf numFmtId="165" fontId="84" fillId="0" borderId="50" xfId="2" applyNumberFormat="1" applyFont="1" applyFill="1" applyBorder="1" applyAlignment="1">
      <alignment horizontal="center" vertical="center" wrapText="1"/>
    </xf>
    <xf numFmtId="165" fontId="87" fillId="0" borderId="47" xfId="2" applyNumberFormat="1" applyFont="1" applyFill="1" applyBorder="1" applyAlignment="1">
      <alignment horizontal="center" vertical="center"/>
    </xf>
    <xf numFmtId="167" fontId="84" fillId="0" borderId="49" xfId="2" applyNumberFormat="1" applyFont="1" applyFill="1" applyBorder="1" applyAlignment="1">
      <alignment vertical="top" wrapText="1"/>
    </xf>
    <xf numFmtId="49" fontId="90" fillId="0" borderId="47" xfId="2" applyNumberFormat="1" applyFont="1" applyFill="1" applyBorder="1" applyAlignment="1">
      <alignment horizontal="center" vertical="top"/>
    </xf>
    <xf numFmtId="166" fontId="90" fillId="0" borderId="49" xfId="2" applyNumberFormat="1" applyFont="1" applyFill="1" applyBorder="1" applyAlignment="1">
      <alignment horizontal="right" vertical="top"/>
    </xf>
    <xf numFmtId="2" fontId="90" fillId="0" borderId="47" xfId="2" applyNumberFormat="1" applyFont="1" applyFill="1" applyBorder="1" applyAlignment="1">
      <alignment horizontal="center" vertical="center"/>
    </xf>
    <xf numFmtId="2" fontId="90" fillId="0" borderId="50" xfId="2" applyNumberFormat="1" applyFont="1" applyFill="1" applyBorder="1" applyAlignment="1">
      <alignment horizontal="center" vertical="center"/>
    </xf>
    <xf numFmtId="4" fontId="90" fillId="0" borderId="47" xfId="2" applyNumberFormat="1" applyFont="1" applyFill="1" applyBorder="1" applyAlignment="1">
      <alignment horizontal="center" vertical="center"/>
    </xf>
    <xf numFmtId="165" fontId="90" fillId="0" borderId="50" xfId="2" applyNumberFormat="1" applyFont="1" applyFill="1" applyBorder="1" applyAlignment="1">
      <alignment horizontal="center" vertical="center"/>
    </xf>
    <xf numFmtId="165" fontId="84" fillId="0" borderId="50" xfId="2" applyNumberFormat="1" applyFont="1" applyFill="1" applyBorder="1" applyAlignment="1">
      <alignment horizontal="center" vertical="center"/>
    </xf>
    <xf numFmtId="165" fontId="84" fillId="0" borderId="46" xfId="2" applyNumberFormat="1" applyFont="1" applyFill="1" applyBorder="1" applyAlignment="1">
      <alignment horizontal="center" vertical="center"/>
    </xf>
    <xf numFmtId="49" fontId="90" fillId="0" borderId="64" xfId="2" applyNumberFormat="1" applyFont="1" applyFill="1" applyBorder="1" applyAlignment="1">
      <alignment horizontal="center" vertical="top"/>
    </xf>
    <xf numFmtId="167" fontId="90" fillId="0" borderId="65" xfId="2" applyNumberFormat="1" applyFont="1" applyFill="1" applyBorder="1" applyAlignment="1">
      <alignment vertical="top" wrapText="1"/>
    </xf>
    <xf numFmtId="167" fontId="90" fillId="0" borderId="49" xfId="2" applyNumberFormat="1" applyFont="1" applyFill="1" applyBorder="1" applyAlignment="1">
      <alignment vertical="top" wrapText="1"/>
    </xf>
    <xf numFmtId="165" fontId="84" fillId="0" borderId="66" xfId="2" applyNumberFormat="1" applyFont="1" applyFill="1" applyBorder="1" applyAlignment="1">
      <alignment horizontal="center" vertical="center"/>
    </xf>
    <xf numFmtId="167" fontId="84" fillId="0" borderId="65" xfId="2" applyNumberFormat="1" applyFont="1" applyFill="1" applyBorder="1" applyAlignment="1">
      <alignment vertical="top" wrapText="1"/>
    </xf>
    <xf numFmtId="166" fontId="84" fillId="0" borderId="64" xfId="2" applyNumberFormat="1" applyFont="1" applyFill="1" applyBorder="1" applyAlignment="1">
      <alignment horizontal="right" vertical="top"/>
    </xf>
    <xf numFmtId="0" fontId="90" fillId="0" borderId="48" xfId="2" applyFont="1" applyFill="1" applyBorder="1" applyAlignment="1">
      <alignment vertical="top" wrapText="1"/>
    </xf>
    <xf numFmtId="166" fontId="90" fillId="0" borderId="64" xfId="2" applyNumberFormat="1" applyFont="1" applyFill="1" applyBorder="1" applyAlignment="1">
      <alignment horizontal="right" vertical="top"/>
    </xf>
    <xf numFmtId="2" fontId="90" fillId="0" borderId="64" xfId="2" applyNumberFormat="1" applyFont="1" applyFill="1" applyBorder="1" applyAlignment="1">
      <alignment horizontal="center" vertical="center"/>
    </xf>
    <xf numFmtId="165" fontId="90" fillId="0" borderId="47" xfId="2" applyNumberFormat="1" applyFont="1" applyFill="1" applyBorder="1" applyAlignment="1">
      <alignment horizontal="center" vertical="center"/>
    </xf>
    <xf numFmtId="165" fontId="90" fillId="0" borderId="64" xfId="2" applyNumberFormat="1" applyFont="1" applyFill="1" applyBorder="1" applyAlignment="1">
      <alignment horizontal="center" vertical="center"/>
    </xf>
    <xf numFmtId="167" fontId="57" fillId="0" borderId="45" xfId="2" applyNumberFormat="1" applyFont="1" applyFill="1" applyBorder="1" applyAlignment="1">
      <alignment vertical="top" wrapText="1"/>
    </xf>
    <xf numFmtId="0" fontId="90" fillId="0" borderId="65" xfId="2" applyFont="1" applyFill="1" applyBorder="1" applyAlignment="1">
      <alignment vertical="top" wrapText="1"/>
    </xf>
    <xf numFmtId="167" fontId="90" fillId="0" borderId="64" xfId="2" applyNumberFormat="1" applyFont="1" applyFill="1" applyBorder="1" applyAlignment="1">
      <alignment vertical="top" wrapText="1"/>
    </xf>
    <xf numFmtId="166" fontId="90" fillId="0" borderId="65" xfId="2" applyNumberFormat="1" applyFont="1" applyFill="1" applyBorder="1" applyAlignment="1">
      <alignment horizontal="right" vertical="top"/>
    </xf>
    <xf numFmtId="2" fontId="90" fillId="0" borderId="66" xfId="2" applyNumberFormat="1" applyFont="1" applyFill="1" applyBorder="1" applyAlignment="1">
      <alignment horizontal="center" vertical="center"/>
    </xf>
    <xf numFmtId="2" fontId="90" fillId="0" borderId="50" xfId="2" applyNumberFormat="1" applyFont="1" applyFill="1" applyBorder="1" applyAlignment="1">
      <alignment horizontal="center" vertical="center" wrapText="1"/>
    </xf>
    <xf numFmtId="167" fontId="90" fillId="0" borderId="47" xfId="2" applyNumberFormat="1" applyFont="1" applyFill="1" applyBorder="1" applyAlignment="1">
      <alignment vertical="top" wrapText="1"/>
    </xf>
    <xf numFmtId="166" fontId="90" fillId="0" borderId="47" xfId="2" applyNumberFormat="1" applyFont="1" applyFill="1" applyBorder="1" applyAlignment="1">
      <alignment horizontal="right" vertical="top"/>
    </xf>
    <xf numFmtId="49" fontId="57" fillId="0" borderId="44" xfId="2" applyNumberFormat="1" applyFont="1" applyFill="1" applyBorder="1" applyAlignment="1">
      <alignment horizontal="center" vertical="top"/>
    </xf>
    <xf numFmtId="49" fontId="84" fillId="0" borderId="44" xfId="2" applyNumberFormat="1" applyFont="1" applyFill="1" applyBorder="1" applyAlignment="1">
      <alignment horizontal="center" vertical="top"/>
    </xf>
    <xf numFmtId="167" fontId="57" fillId="0" borderId="44" xfId="2" applyNumberFormat="1" applyFont="1" applyFill="1" applyBorder="1" applyAlignment="1">
      <alignment vertical="top" wrapText="1"/>
    </xf>
    <xf numFmtId="166" fontId="84" fillId="0" borderId="45" xfId="2" applyNumberFormat="1" applyFont="1" applyFill="1" applyBorder="1" applyAlignment="1">
      <alignment horizontal="right" vertical="top"/>
    </xf>
    <xf numFmtId="2" fontId="84" fillId="0" borderId="44" xfId="2" applyNumberFormat="1" applyFont="1" applyFill="1" applyBorder="1" applyAlignment="1">
      <alignment horizontal="center" vertical="center"/>
    </xf>
    <xf numFmtId="2" fontId="84" fillId="0" borderId="46" xfId="2" applyNumberFormat="1" applyFont="1" applyFill="1" applyBorder="1" applyAlignment="1">
      <alignment horizontal="center" vertical="center"/>
    </xf>
    <xf numFmtId="49" fontId="57" fillId="0" borderId="47" xfId="2" applyNumberFormat="1" applyFont="1" applyFill="1" applyBorder="1" applyAlignment="1">
      <alignment horizontal="center" vertical="top"/>
    </xf>
    <xf numFmtId="167" fontId="57" fillId="0" borderId="49" xfId="2" applyNumberFormat="1" applyFont="1" applyFill="1" applyBorder="1" applyAlignment="1">
      <alignment vertical="top" wrapText="1"/>
    </xf>
    <xf numFmtId="167" fontId="57" fillId="0" borderId="47" xfId="2" applyNumberFormat="1" applyFont="1" applyFill="1" applyBorder="1" applyAlignment="1">
      <alignment vertical="top" wrapText="1"/>
    </xf>
    <xf numFmtId="169" fontId="84" fillId="0" borderId="47" xfId="2" applyNumberFormat="1" applyFont="1" applyFill="1" applyBorder="1" applyAlignment="1">
      <alignment horizontal="center" vertical="center"/>
    </xf>
    <xf numFmtId="0" fontId="81" fillId="0" borderId="0" xfId="2" applyFont="1" applyFill="1" applyAlignment="1">
      <alignment vertical="center"/>
    </xf>
    <xf numFmtId="49" fontId="91" fillId="0" borderId="47" xfId="2" applyNumberFormat="1" applyFont="1" applyFill="1" applyBorder="1" applyAlignment="1">
      <alignment horizontal="center" vertical="top"/>
    </xf>
    <xf numFmtId="167" fontId="91" fillId="0" borderId="49" xfId="2" applyNumberFormat="1" applyFont="1" applyFill="1" applyBorder="1" applyAlignment="1">
      <alignment vertical="top" wrapText="1"/>
    </xf>
    <xf numFmtId="167" fontId="91" fillId="0" borderId="47" xfId="2" applyNumberFormat="1" applyFont="1" applyFill="1" applyBorder="1" applyAlignment="1">
      <alignment vertical="top" wrapText="1"/>
    </xf>
    <xf numFmtId="168" fontId="84" fillId="0" borderId="47" xfId="2" applyNumberFormat="1" applyFont="1" applyFill="1" applyBorder="1" applyAlignment="1">
      <alignment horizontal="center" vertical="center"/>
    </xf>
    <xf numFmtId="168" fontId="47" fillId="0" borderId="0" xfId="2" applyNumberFormat="1" applyFont="1" applyFill="1" applyAlignment="1">
      <alignment vertical="center"/>
    </xf>
    <xf numFmtId="0" fontId="57" fillId="0" borderId="52" xfId="2" applyFont="1" applyFill="1" applyBorder="1" applyAlignment="1">
      <alignment horizontal="justify" vertical="top" wrapText="1"/>
    </xf>
    <xf numFmtId="0" fontId="57" fillId="0" borderId="36" xfId="2" applyFont="1" applyFill="1" applyBorder="1" applyAlignment="1">
      <alignment horizontal="justify" vertical="top" wrapText="1"/>
    </xf>
    <xf numFmtId="49" fontId="92" fillId="2" borderId="5" xfId="2" applyNumberFormat="1" applyFont="1" applyFill="1" applyBorder="1" applyAlignment="1">
      <alignment horizontal="center" vertical="center" wrapText="1"/>
    </xf>
    <xf numFmtId="49" fontId="92" fillId="2" borderId="1" xfId="56" applyNumberFormat="1" applyFont="1" applyFill="1" applyBorder="1" applyAlignment="1">
      <alignment horizontal="center" vertical="center" wrapText="1"/>
    </xf>
    <xf numFmtId="49" fontId="84" fillId="0" borderId="49" xfId="2" applyNumberFormat="1" applyFont="1" applyFill="1" applyBorder="1" applyAlignment="1">
      <alignment horizontal="center" vertical="top"/>
    </xf>
    <xf numFmtId="49" fontId="57" fillId="0" borderId="64" xfId="2" applyNumberFormat="1" applyFont="1" applyFill="1" applyBorder="1" applyAlignment="1">
      <alignment horizontal="center" vertical="top"/>
    </xf>
    <xf numFmtId="167" fontId="57" fillId="0" borderId="64" xfId="2" applyNumberFormat="1" applyFont="1" applyFill="1" applyBorder="1" applyAlignment="1">
      <alignment vertical="top" wrapText="1"/>
    </xf>
    <xf numFmtId="2" fontId="84" fillId="0" borderId="66" xfId="2" applyNumberFormat="1" applyFont="1" applyFill="1" applyBorder="1" applyAlignment="1">
      <alignment horizontal="center" vertical="center" wrapText="1"/>
    </xf>
    <xf numFmtId="168" fontId="84" fillId="0" borderId="64" xfId="2" applyNumberFormat="1" applyFont="1" applyFill="1" applyBorder="1" applyAlignment="1">
      <alignment horizontal="center" vertical="center"/>
    </xf>
    <xf numFmtId="49" fontId="22" fillId="2" borderId="2" xfId="56" applyNumberFormat="1" applyFont="1" applyFill="1" applyBorder="1" applyAlignment="1">
      <alignment horizontal="center" vertical="center" wrapText="1"/>
    </xf>
    <xf numFmtId="49" fontId="92" fillId="2" borderId="3" xfId="56" applyNumberFormat="1" applyFont="1" applyFill="1" applyBorder="1" applyAlignment="1">
      <alignment horizontal="center" vertical="center" wrapText="1"/>
    </xf>
    <xf numFmtId="0" fontId="22" fillId="2" borderId="3" xfId="56" applyFont="1" applyFill="1" applyBorder="1" applyAlignment="1">
      <alignment horizontal="center" vertical="center" wrapText="1"/>
    </xf>
    <xf numFmtId="0" fontId="71" fillId="2" borderId="3" xfId="56" applyFont="1" applyFill="1" applyBorder="1" applyAlignment="1">
      <alignment horizontal="center" vertical="center" wrapText="1"/>
    </xf>
    <xf numFmtId="49" fontId="84" fillId="0" borderId="61" xfId="2" applyNumberFormat="1" applyFont="1" applyFill="1" applyBorder="1" applyAlignment="1">
      <alignment horizontal="center" vertical="top"/>
    </xf>
    <xf numFmtId="2" fontId="84" fillId="0" borderId="31" xfId="2" applyNumberFormat="1" applyFont="1" applyFill="1" applyBorder="1" applyAlignment="1">
      <alignment horizontal="center" vertical="center"/>
    </xf>
    <xf numFmtId="2" fontId="84" fillId="0" borderId="62" xfId="2" applyNumberFormat="1" applyFont="1" applyFill="1" applyBorder="1" applyAlignment="1">
      <alignment horizontal="center" vertical="center"/>
    </xf>
    <xf numFmtId="2" fontId="56" fillId="0" borderId="62" xfId="2" applyNumberFormat="1" applyFont="1" applyFill="1" applyBorder="1" applyAlignment="1">
      <alignment horizontal="center" vertical="center" wrapText="1"/>
    </xf>
    <xf numFmtId="165" fontId="84" fillId="0" borderId="31" xfId="2" applyNumberFormat="1" applyFont="1" applyFill="1" applyBorder="1" applyAlignment="1">
      <alignment horizontal="center" vertical="center"/>
    </xf>
    <xf numFmtId="168" fontId="84" fillId="0" borderId="31" xfId="2" applyNumberFormat="1" applyFont="1" applyFill="1" applyBorder="1" applyAlignment="1">
      <alignment horizontal="center" vertical="center"/>
    </xf>
    <xf numFmtId="49" fontId="22" fillId="2" borderId="7" xfId="56" applyNumberFormat="1" applyFont="1" applyFill="1" applyBorder="1" applyAlignment="1">
      <alignment horizontal="center" vertical="center" wrapText="1"/>
    </xf>
    <xf numFmtId="49" fontId="92" fillId="2" borderId="8" xfId="56" applyNumberFormat="1" applyFont="1" applyFill="1" applyBorder="1" applyAlignment="1">
      <alignment horizontal="center" vertical="center" wrapText="1"/>
    </xf>
    <xf numFmtId="0" fontId="22" fillId="2" borderId="8" xfId="56" applyFont="1" applyFill="1" applyBorder="1" applyAlignment="1">
      <alignment horizontal="center" vertical="center" wrapText="1"/>
    </xf>
    <xf numFmtId="0" fontId="71" fillId="2" borderId="8" xfId="56" applyFont="1" applyFill="1" applyBorder="1" applyAlignment="1">
      <alignment horizontal="center" vertical="center" wrapText="1"/>
    </xf>
    <xf numFmtId="49" fontId="84" fillId="0" borderId="67" xfId="2" applyNumberFormat="1" applyFont="1" applyFill="1" applyBorder="1" applyAlignment="1">
      <alignment horizontal="center" vertical="top"/>
    </xf>
    <xf numFmtId="2" fontId="84" fillId="0" borderId="35" xfId="2" applyNumberFormat="1" applyFont="1" applyFill="1" applyBorder="1" applyAlignment="1">
      <alignment horizontal="center" vertical="center"/>
    </xf>
    <xf numFmtId="2" fontId="84" fillId="0" borderId="68" xfId="2" applyNumberFormat="1" applyFont="1" applyFill="1" applyBorder="1" applyAlignment="1">
      <alignment horizontal="center" vertical="center"/>
    </xf>
    <xf numFmtId="2" fontId="56" fillId="0" borderId="68" xfId="2" applyNumberFormat="1" applyFont="1" applyFill="1" applyBorder="1" applyAlignment="1">
      <alignment horizontal="center" vertical="center" wrapText="1"/>
    </xf>
    <xf numFmtId="165" fontId="84" fillId="0" borderId="35" xfId="2" applyNumberFormat="1" applyFont="1" applyFill="1" applyBorder="1" applyAlignment="1">
      <alignment horizontal="center" vertical="center"/>
    </xf>
    <xf numFmtId="168" fontId="84" fillId="0" borderId="35" xfId="2" applyNumberFormat="1" applyFont="1" applyFill="1" applyBorder="1" applyAlignment="1">
      <alignment horizontal="center" vertical="center"/>
    </xf>
    <xf numFmtId="166" fontId="84" fillId="0" borderId="44" xfId="2" applyNumberFormat="1" applyFont="1" applyFill="1" applyBorder="1" applyAlignment="1">
      <alignment horizontal="right" vertical="top"/>
    </xf>
    <xf numFmtId="168" fontId="84" fillId="0" borderId="44" xfId="2" applyNumberFormat="1" applyFont="1" applyFill="1" applyBorder="1" applyAlignment="1">
      <alignment horizontal="center" vertical="center"/>
    </xf>
    <xf numFmtId="0" fontId="92" fillId="2" borderId="1" xfId="2" applyFont="1" applyFill="1" applyBorder="1" applyAlignment="1">
      <alignment horizontal="left" vertical="center" wrapText="1"/>
    </xf>
    <xf numFmtId="166" fontId="84" fillId="0" borderId="47" xfId="2" applyNumberFormat="1" applyFont="1" applyFill="1" applyBorder="1" applyAlignment="1">
      <alignment horizontal="right" vertical="center"/>
    </xf>
    <xf numFmtId="2" fontId="84" fillId="2" borderId="47" xfId="2" applyNumberFormat="1" applyFont="1" applyFill="1" applyBorder="1" applyAlignment="1">
      <alignment horizontal="center" vertical="center"/>
    </xf>
    <xf numFmtId="2" fontId="84" fillId="2" borderId="50" xfId="2" applyNumberFormat="1" applyFont="1" applyFill="1" applyBorder="1" applyAlignment="1">
      <alignment horizontal="center" vertical="center"/>
    </xf>
    <xf numFmtId="49" fontId="56" fillId="0" borderId="47" xfId="2" applyNumberFormat="1" applyFont="1" applyFill="1" applyBorder="1" applyAlignment="1">
      <alignment horizontal="center" vertical="top"/>
    </xf>
    <xf numFmtId="167" fontId="56" fillId="0" borderId="47" xfId="2" applyNumberFormat="1" applyFont="1" applyFill="1" applyBorder="1" applyAlignment="1">
      <alignment vertical="top" wrapText="1"/>
    </xf>
    <xf numFmtId="2" fontId="56" fillId="0" borderId="50" xfId="2" applyNumberFormat="1" applyFont="1" applyFill="1" applyBorder="1" applyAlignment="1">
      <alignment horizontal="center" vertical="center" wrapText="1"/>
    </xf>
    <xf numFmtId="2" fontId="84" fillId="0" borderId="47" xfId="2" applyNumberFormat="1" applyFont="1" applyFill="1" applyBorder="1" applyAlignment="1">
      <alignment horizontal="right" vertical="top"/>
    </xf>
    <xf numFmtId="2" fontId="84" fillId="0" borderId="50" xfId="2" applyNumberFormat="1" applyFont="1" applyFill="1" applyBorder="1" applyAlignment="1">
      <alignment horizontal="right" vertical="top"/>
    </xf>
    <xf numFmtId="2" fontId="84" fillId="0" borderId="50" xfId="2" applyNumberFormat="1" applyFont="1" applyFill="1" applyBorder="1" applyAlignment="1">
      <alignment horizontal="right" vertical="top" wrapText="1"/>
    </xf>
    <xf numFmtId="168" fontId="84" fillId="0" borderId="47" xfId="2" applyNumberFormat="1" applyFont="1" applyFill="1" applyBorder="1" applyAlignment="1">
      <alignment horizontal="right" vertical="top"/>
    </xf>
    <xf numFmtId="2" fontId="90" fillId="0" borderId="47" xfId="2" applyNumberFormat="1" applyFont="1" applyFill="1" applyBorder="1" applyAlignment="1">
      <alignment horizontal="right" vertical="top"/>
    </xf>
    <xf numFmtId="165" fontId="90" fillId="0" borderId="47" xfId="2" applyNumberFormat="1" applyFont="1" applyFill="1" applyBorder="1" applyAlignment="1">
      <alignment horizontal="right" vertical="top"/>
    </xf>
    <xf numFmtId="168" fontId="90" fillId="0" borderId="47" xfId="2" applyNumberFormat="1" applyFont="1" applyFill="1" applyBorder="1" applyAlignment="1">
      <alignment horizontal="right" vertical="top"/>
    </xf>
    <xf numFmtId="165" fontId="90" fillId="0" borderId="49" xfId="2" applyNumberFormat="1" applyFont="1" applyFill="1" applyBorder="1" applyAlignment="1">
      <alignment horizontal="right" vertical="top"/>
    </xf>
    <xf numFmtId="2" fontId="90" fillId="0" borderId="50" xfId="2" applyNumberFormat="1" applyFont="1" applyFill="1" applyBorder="1" applyAlignment="1">
      <alignment horizontal="right" vertical="top"/>
    </xf>
    <xf numFmtId="165" fontId="90" fillId="0" borderId="50" xfId="2" applyNumberFormat="1" applyFont="1" applyFill="1" applyBorder="1" applyAlignment="1">
      <alignment horizontal="right" vertical="top"/>
    </xf>
    <xf numFmtId="168" fontId="90" fillId="0" borderId="50" xfId="2" applyNumberFormat="1" applyFont="1" applyFill="1" applyBorder="1" applyAlignment="1">
      <alignment horizontal="right" vertical="top"/>
    </xf>
    <xf numFmtId="165" fontId="84" fillId="0" borderId="50" xfId="2" applyNumberFormat="1" applyFont="1" applyFill="1" applyBorder="1" applyAlignment="1">
      <alignment horizontal="right" vertical="top"/>
    </xf>
    <xf numFmtId="168" fontId="84" fillId="0" borderId="50" xfId="2" applyNumberFormat="1" applyFont="1" applyFill="1" applyBorder="1" applyAlignment="1">
      <alignment horizontal="right" vertical="top"/>
    </xf>
    <xf numFmtId="2" fontId="84" fillId="0" borderId="64" xfId="2" applyNumberFormat="1" applyFont="1" applyFill="1" applyBorder="1" applyAlignment="1">
      <alignment horizontal="right" vertical="top"/>
    </xf>
    <xf numFmtId="2" fontId="84" fillId="0" borderId="66" xfId="2" applyNumberFormat="1" applyFont="1" applyFill="1" applyBorder="1" applyAlignment="1">
      <alignment horizontal="right" vertical="top"/>
    </xf>
    <xf numFmtId="165" fontId="84" fillId="0" borderId="66" xfId="2" applyNumberFormat="1" applyFont="1" applyFill="1" applyBorder="1" applyAlignment="1">
      <alignment horizontal="right" vertical="top"/>
    </xf>
    <xf numFmtId="168" fontId="84" fillId="0" borderId="66" xfId="2" applyNumberFormat="1" applyFont="1" applyFill="1" applyBorder="1" applyAlignment="1">
      <alignment horizontal="right" vertical="top"/>
    </xf>
    <xf numFmtId="49" fontId="56" fillId="0" borderId="38" xfId="2" applyNumberFormat="1" applyFont="1" applyFill="1" applyBorder="1" applyAlignment="1">
      <alignment horizontal="center" vertical="center"/>
    </xf>
    <xf numFmtId="166" fontId="94" fillId="0" borderId="41" xfId="2" applyNumberFormat="1" applyFont="1" applyFill="1" applyBorder="1" applyAlignment="1">
      <alignment horizontal="center" vertical="top"/>
    </xf>
    <xf numFmtId="166" fontId="56" fillId="0" borderId="38" xfId="2" applyNumberFormat="1" applyFont="1" applyFill="1" applyBorder="1" applyAlignment="1">
      <alignment horizontal="center" vertical="center"/>
    </xf>
    <xf numFmtId="167" fontId="56" fillId="0" borderId="38" xfId="2" applyNumberFormat="1" applyFont="1" applyFill="1" applyBorder="1" applyAlignment="1" applyProtection="1">
      <alignment horizontal="center" vertical="center"/>
      <protection locked="0"/>
    </xf>
    <xf numFmtId="2" fontId="56" fillId="0" borderId="38" xfId="2" applyNumberFormat="1" applyFont="1" applyFill="1" applyBorder="1" applyAlignment="1" applyProtection="1">
      <alignment horizontal="center" vertical="center"/>
      <protection locked="0"/>
    </xf>
    <xf numFmtId="2" fontId="95" fillId="0" borderId="38" xfId="2" applyNumberFormat="1" applyFont="1" applyFill="1" applyBorder="1" applyAlignment="1" applyProtection="1">
      <alignment horizontal="center" vertical="top"/>
      <protection locked="0"/>
    </xf>
    <xf numFmtId="166" fontId="95" fillId="0" borderId="38" xfId="2" applyNumberFormat="1" applyFont="1" applyFill="1" applyBorder="1" applyAlignment="1" applyProtection="1">
      <alignment horizontal="right" vertical="top"/>
      <protection locked="0"/>
    </xf>
    <xf numFmtId="169" fontId="95" fillId="0" borderId="38" xfId="2" applyNumberFormat="1" applyFont="1" applyFill="1" applyBorder="1" applyAlignment="1" applyProtection="1">
      <alignment horizontal="right" vertical="top"/>
      <protection locked="0"/>
    </xf>
    <xf numFmtId="165" fontId="95" fillId="0" borderId="38" xfId="2" applyNumberFormat="1" applyFont="1" applyFill="1" applyBorder="1" applyAlignment="1" applyProtection="1">
      <alignment horizontal="right" vertical="top"/>
      <protection locked="0"/>
    </xf>
    <xf numFmtId="4" fontId="95" fillId="0" borderId="38" xfId="2" applyNumberFormat="1" applyFont="1" applyFill="1" applyBorder="1" applyAlignment="1" applyProtection="1">
      <alignment horizontal="right" vertical="top"/>
      <protection locked="0"/>
    </xf>
    <xf numFmtId="4" fontId="56" fillId="0" borderId="38" xfId="2" applyNumberFormat="1" applyFont="1" applyFill="1" applyBorder="1" applyAlignment="1" applyProtection="1">
      <alignment horizontal="center" vertical="center"/>
      <protection locked="0"/>
    </xf>
    <xf numFmtId="166" fontId="86" fillId="0" borderId="0" xfId="2" applyNumberFormat="1" applyFont="1" applyFill="1" applyAlignment="1">
      <alignment vertical="center"/>
    </xf>
    <xf numFmtId="166" fontId="47" fillId="0" borderId="0" xfId="2" applyNumberFormat="1" applyFont="1" applyFill="1" applyAlignment="1">
      <alignment vertical="center"/>
    </xf>
    <xf numFmtId="166" fontId="53" fillId="0" borderId="0" xfId="2" applyNumberFormat="1" applyFont="1" applyFill="1" applyAlignment="1">
      <alignment vertical="center"/>
    </xf>
    <xf numFmtId="0" fontId="14" fillId="0" borderId="0" xfId="2" applyAlignment="1">
      <alignment vertical="center"/>
    </xf>
    <xf numFmtId="0" fontId="79" fillId="0" borderId="0" xfId="2" applyFont="1" applyFill="1" applyAlignment="1">
      <alignment vertical="center"/>
    </xf>
    <xf numFmtId="0" fontId="3" fillId="0" borderId="0" xfId="0" quotePrefix="1" applyFont="1" applyAlignment="1">
      <alignment horizontal="left"/>
    </xf>
    <xf numFmtId="0" fontId="15" fillId="0" borderId="0" xfId="2" applyFont="1" applyAlignment="1">
      <alignment vertical="center" wrapText="1"/>
    </xf>
    <xf numFmtId="49" fontId="15" fillId="0" borderId="0" xfId="2" applyNumberFormat="1" applyFont="1" applyAlignment="1">
      <alignment horizontal="center" vertical="center" wrapText="1"/>
    </xf>
    <xf numFmtId="4" fontId="15" fillId="0" borderId="0" xfId="2" applyNumberFormat="1" applyFont="1" applyAlignment="1">
      <alignment horizontal="right" vertical="center" wrapText="1"/>
    </xf>
    <xf numFmtId="4" fontId="15" fillId="0" borderId="0" xfId="2" applyNumberFormat="1" applyFont="1" applyAlignment="1">
      <alignment vertical="center" wrapText="1"/>
    </xf>
    <xf numFmtId="0" fontId="15" fillId="0" borderId="0" xfId="2" applyFont="1" applyAlignment="1">
      <alignment horizontal="center" vertical="center" wrapText="1"/>
    </xf>
    <xf numFmtId="0" fontId="65" fillId="0" borderId="0" xfId="2" applyFont="1" applyAlignment="1">
      <alignment vertical="center" wrapText="1"/>
    </xf>
    <xf numFmtId="4" fontId="63" fillId="0" borderId="0" xfId="2" applyNumberFormat="1" applyFont="1" applyBorder="1" applyAlignment="1">
      <alignment horizontal="center" vertical="center" wrapText="1"/>
    </xf>
    <xf numFmtId="0" fontId="15" fillId="0" borderId="16" xfId="2" applyFont="1" applyBorder="1" applyAlignment="1">
      <alignment horizontal="center" vertical="center" wrapText="1"/>
    </xf>
    <xf numFmtId="49" fontId="15" fillId="0" borderId="17" xfId="2" applyNumberFormat="1" applyFont="1" applyBorder="1" applyAlignment="1">
      <alignment horizontal="center" vertical="center" wrapText="1"/>
    </xf>
    <xf numFmtId="4" fontId="15" fillId="0" borderId="63" xfId="2" applyNumberFormat="1" applyFont="1" applyFill="1" applyBorder="1" applyAlignment="1">
      <alignment horizontal="center" vertical="center" wrapText="1"/>
    </xf>
    <xf numFmtId="4" fontId="15" fillId="0" borderId="17" xfId="2" applyNumberFormat="1" applyFont="1" applyFill="1" applyBorder="1" applyAlignment="1">
      <alignment horizontal="center" vertical="center" wrapText="1"/>
    </xf>
    <xf numFmtId="0" fontId="15" fillId="0" borderId="18" xfId="2" applyFont="1" applyFill="1" applyBorder="1" applyAlignment="1">
      <alignment horizontal="center" vertical="center" wrapText="1"/>
    </xf>
    <xf numFmtId="0" fontId="65" fillId="0" borderId="0" xfId="2" applyFont="1" applyAlignment="1">
      <alignment horizontal="center" vertical="center" wrapText="1"/>
    </xf>
    <xf numFmtId="0" fontId="7" fillId="2" borderId="19" xfId="2" applyFont="1" applyFill="1" applyBorder="1" applyAlignment="1">
      <alignment horizontal="left" vertical="center" wrapText="1"/>
    </xf>
    <xf numFmtId="49" fontId="7" fillId="2" borderId="20" xfId="2" applyNumberFormat="1" applyFont="1" applyFill="1" applyBorder="1" applyAlignment="1">
      <alignment horizontal="center" vertical="center" wrapText="1"/>
    </xf>
    <xf numFmtId="4" fontId="7" fillId="2" borderId="20" xfId="2" applyNumberFormat="1" applyFont="1" applyFill="1" applyBorder="1" applyAlignment="1">
      <alignment horizontal="center" vertical="center" wrapText="1"/>
    </xf>
    <xf numFmtId="0" fontId="7" fillId="2" borderId="6" xfId="2" applyFont="1" applyFill="1" applyBorder="1" applyAlignment="1">
      <alignment vertical="center" wrapText="1"/>
    </xf>
    <xf numFmtId="4" fontId="7" fillId="2" borderId="69" xfId="2" applyNumberFormat="1" applyFont="1" applyFill="1" applyBorder="1" applyAlignment="1">
      <alignment horizontal="center" vertical="center" wrapText="1"/>
    </xf>
    <xf numFmtId="0" fontId="97" fillId="0" borderId="0" xfId="2" applyFont="1" applyAlignment="1">
      <alignment horizontal="center" vertical="center" wrapText="1"/>
    </xf>
    <xf numFmtId="0" fontId="7" fillId="2" borderId="5" xfId="2" applyFont="1" applyFill="1" applyBorder="1" applyAlignment="1">
      <alignment horizontal="left" vertical="center" wrapText="1"/>
    </xf>
    <xf numFmtId="4" fontId="7" fillId="2" borderId="56" xfId="2" applyNumberFormat="1" applyFont="1" applyFill="1" applyBorder="1" applyAlignment="1">
      <alignment horizontal="center" vertical="center" wrapText="1"/>
    </xf>
    <xf numFmtId="49" fontId="7" fillId="2" borderId="57" xfId="2" applyNumberFormat="1" applyFont="1" applyFill="1" applyBorder="1" applyAlignment="1">
      <alignment horizontal="center" vertical="center" wrapText="1"/>
    </xf>
    <xf numFmtId="14" fontId="15" fillId="2" borderId="1" xfId="2" applyNumberFormat="1" applyFont="1" applyFill="1" applyBorder="1" applyAlignment="1">
      <alignment horizontal="center" vertical="center" wrapText="1"/>
    </xf>
    <xf numFmtId="0" fontId="15" fillId="2" borderId="6" xfId="2" applyFont="1" applyFill="1" applyBorder="1" applyAlignment="1">
      <alignment vertical="center" wrapText="1"/>
    </xf>
    <xf numFmtId="0" fontId="7" fillId="2" borderId="2" xfId="2" applyFont="1" applyFill="1" applyBorder="1" applyAlignment="1">
      <alignment horizontal="left" vertical="center" wrapText="1"/>
    </xf>
    <xf numFmtId="49" fontId="7" fillId="2" borderId="3" xfId="2" applyNumberFormat="1" applyFont="1" applyFill="1" applyBorder="1" applyAlignment="1">
      <alignment horizontal="center" vertical="center" wrapText="1"/>
    </xf>
    <xf numFmtId="0" fontId="7" fillId="2" borderId="6" xfId="2" applyFont="1" applyFill="1" applyBorder="1" applyAlignment="1">
      <alignment horizontal="left" vertical="center" wrapText="1"/>
    </xf>
    <xf numFmtId="49" fontId="7" fillId="2" borderId="5" xfId="56" applyNumberFormat="1" applyFont="1" applyFill="1" applyBorder="1" applyAlignment="1">
      <alignment horizontal="center" vertical="center" wrapText="1"/>
    </xf>
    <xf numFmtId="0" fontId="15" fillId="2" borderId="6" xfId="2" applyFont="1" applyFill="1" applyBorder="1" applyAlignment="1">
      <alignment horizontal="left" vertical="center" wrapText="1"/>
    </xf>
    <xf numFmtId="2" fontId="15" fillId="2" borderId="0" xfId="2" applyNumberFormat="1" applyFont="1" applyFill="1" applyAlignment="1">
      <alignment horizontal="center" vertical="center" wrapText="1"/>
    </xf>
    <xf numFmtId="2" fontId="15" fillId="2" borderId="1" xfId="2" applyNumberFormat="1" applyFont="1" applyFill="1" applyBorder="1" applyAlignment="1">
      <alignment horizontal="center" vertical="center" wrapText="1"/>
    </xf>
    <xf numFmtId="49" fontId="15" fillId="2" borderId="57" xfId="2" applyNumberFormat="1" applyFont="1" applyFill="1" applyBorder="1" applyAlignment="1">
      <alignment horizontal="center" vertical="center" wrapText="1"/>
    </xf>
    <xf numFmtId="4" fontId="15" fillId="2" borderId="56" xfId="2" applyNumberFormat="1" applyFont="1" applyFill="1" applyBorder="1" applyAlignment="1">
      <alignment horizontal="center" vertical="center" wrapText="1"/>
    </xf>
    <xf numFmtId="0" fontId="15" fillId="2" borderId="6" xfId="56" applyFont="1" applyFill="1" applyBorder="1" applyAlignment="1">
      <alignment vertical="center" wrapText="1"/>
    </xf>
    <xf numFmtId="0" fontId="97" fillId="0" borderId="0" xfId="2" applyFont="1" applyAlignment="1">
      <alignment vertical="center" wrapText="1"/>
    </xf>
    <xf numFmtId="49" fontId="7" fillId="2" borderId="1" xfId="2" applyNumberFormat="1" applyFont="1" applyFill="1" applyBorder="1" applyAlignment="1">
      <alignment horizontal="center" vertical="center" wrapText="1"/>
    </xf>
    <xf numFmtId="4" fontId="7" fillId="0" borderId="56" xfId="2" applyNumberFormat="1" applyFont="1" applyFill="1" applyBorder="1" applyAlignment="1">
      <alignment horizontal="center" vertical="center" wrapText="1"/>
    </xf>
    <xf numFmtId="4" fontId="15" fillId="0" borderId="56" xfId="2" applyNumberFormat="1" applyFont="1" applyFill="1" applyBorder="1" applyAlignment="1">
      <alignment horizontal="center" vertical="center" wrapText="1"/>
    </xf>
    <xf numFmtId="0" fontId="15" fillId="2" borderId="5" xfId="2" applyFont="1" applyFill="1" applyBorder="1" applyAlignment="1">
      <alignment horizontal="left" vertical="center" wrapText="1"/>
    </xf>
    <xf numFmtId="4" fontId="7" fillId="0" borderId="69" xfId="2" applyNumberFormat="1" applyFont="1" applyFill="1" applyBorder="1" applyAlignment="1">
      <alignment horizontal="center" vertical="center" wrapText="1"/>
    </xf>
    <xf numFmtId="14" fontId="74" fillId="2" borderId="1" xfId="2" applyNumberFormat="1" applyFont="1" applyFill="1" applyBorder="1" applyAlignment="1">
      <alignment horizontal="center" vertical="center" wrapText="1"/>
    </xf>
    <xf numFmtId="0" fontId="18" fillId="2" borderId="5" xfId="2" applyFont="1" applyFill="1" applyBorder="1" applyAlignment="1">
      <alignment horizontal="left" vertical="center" wrapText="1"/>
    </xf>
    <xf numFmtId="4" fontId="7" fillId="2" borderId="54" xfId="2" applyNumberFormat="1" applyFont="1" applyFill="1" applyBorder="1" applyAlignment="1">
      <alignment horizontal="center" vertical="center" wrapText="1"/>
    </xf>
    <xf numFmtId="4" fontId="7" fillId="2" borderId="1" xfId="2" applyNumberFormat="1" applyFont="1" applyFill="1" applyBorder="1" applyAlignment="1">
      <alignment horizontal="center" vertical="center" wrapText="1"/>
    </xf>
    <xf numFmtId="14" fontId="15" fillId="2" borderId="12" xfId="2" applyNumberFormat="1" applyFont="1" applyFill="1" applyBorder="1" applyAlignment="1">
      <alignment horizontal="center" vertical="center" wrapText="1"/>
    </xf>
    <xf numFmtId="14" fontId="7" fillId="2" borderId="1" xfId="2" applyNumberFormat="1" applyFont="1" applyFill="1" applyBorder="1" applyAlignment="1">
      <alignment horizontal="center" vertical="center" wrapText="1"/>
    </xf>
    <xf numFmtId="0" fontId="7" fillId="2" borderId="22" xfId="2" applyFont="1" applyFill="1" applyBorder="1" applyAlignment="1">
      <alignment horizontal="left" vertical="center" wrapText="1"/>
    </xf>
    <xf numFmtId="49" fontId="7" fillId="2" borderId="60" xfId="2" applyNumberFormat="1" applyFont="1" applyFill="1" applyBorder="1" applyAlignment="1">
      <alignment horizontal="center" vertical="center" wrapText="1"/>
    </xf>
    <xf numFmtId="4" fontId="63" fillId="2" borderId="63" xfId="2" applyNumberFormat="1" applyFont="1" applyFill="1" applyBorder="1" applyAlignment="1">
      <alignment horizontal="center" vertical="center" wrapText="1"/>
    </xf>
    <xf numFmtId="4" fontId="63" fillId="2" borderId="17" xfId="2" applyNumberFormat="1" applyFont="1" applyFill="1" applyBorder="1" applyAlignment="1">
      <alignment vertical="center" wrapText="1"/>
    </xf>
    <xf numFmtId="4" fontId="15" fillId="2" borderId="18" xfId="2" applyNumberFormat="1" applyFont="1" applyFill="1" applyBorder="1" applyAlignment="1">
      <alignment vertical="center" wrapText="1"/>
    </xf>
    <xf numFmtId="0" fontId="7" fillId="2" borderId="6" xfId="56" applyFont="1" applyFill="1" applyBorder="1" applyAlignment="1">
      <alignment vertical="center" wrapText="1"/>
    </xf>
    <xf numFmtId="49" fontId="7" fillId="2" borderId="5" xfId="2" applyNumberFormat="1" applyFont="1" applyFill="1" applyBorder="1" applyAlignment="1">
      <alignment horizontal="center" vertical="center" wrapText="1"/>
    </xf>
    <xf numFmtId="14" fontId="7" fillId="2" borderId="12" xfId="2" applyNumberFormat="1" applyFont="1" applyFill="1" applyBorder="1" applyAlignment="1">
      <alignment horizontal="center" vertical="center" wrapText="1"/>
    </xf>
    <xf numFmtId="0" fontId="7" fillId="2" borderId="14" xfId="2" applyFont="1" applyFill="1" applyBorder="1" applyAlignment="1">
      <alignment vertical="center" wrapText="1"/>
    </xf>
    <xf numFmtId="0" fontId="15" fillId="2" borderId="14" xfId="2" applyFont="1" applyFill="1" applyBorder="1" applyAlignment="1">
      <alignment vertical="center" wrapText="1"/>
    </xf>
    <xf numFmtId="0" fontId="7" fillId="0" borderId="22" xfId="2" applyFont="1" applyFill="1" applyBorder="1" applyAlignment="1">
      <alignment horizontal="left" vertical="center" wrapText="1"/>
    </xf>
    <xf numFmtId="49" fontId="7" fillId="0" borderId="5" xfId="2" applyNumberFormat="1" applyFont="1" applyFill="1" applyBorder="1" applyAlignment="1">
      <alignment horizontal="center" vertical="center" wrapText="1"/>
    </xf>
    <xf numFmtId="14" fontId="7" fillId="0" borderId="12" xfId="2" applyNumberFormat="1" applyFont="1" applyFill="1" applyBorder="1" applyAlignment="1">
      <alignment horizontal="center" vertical="center" wrapText="1"/>
    </xf>
    <xf numFmtId="4" fontId="63" fillId="0" borderId="63" xfId="2" applyNumberFormat="1" applyFont="1" applyFill="1" applyBorder="1" applyAlignment="1">
      <alignment horizontal="center" vertical="center" wrapText="1"/>
    </xf>
    <xf numFmtId="4" fontId="63" fillId="0" borderId="17" xfId="2" applyNumberFormat="1" applyFont="1" applyFill="1" applyBorder="1" applyAlignment="1">
      <alignment horizontal="center" vertical="center" wrapText="1"/>
    </xf>
    <xf numFmtId="4" fontId="63" fillId="0" borderId="18" xfId="2" applyNumberFormat="1" applyFont="1" applyFill="1" applyBorder="1" applyAlignment="1">
      <alignment horizontal="center" vertical="center" wrapText="1"/>
    </xf>
    <xf numFmtId="4" fontId="65" fillId="0" borderId="0" xfId="2" applyNumberFormat="1" applyFont="1" applyAlignment="1">
      <alignment vertical="center" wrapText="1"/>
    </xf>
    <xf numFmtId="4" fontId="63" fillId="2" borderId="17" xfId="2" applyNumberFormat="1" applyFont="1" applyFill="1" applyBorder="1" applyAlignment="1">
      <alignment horizontal="center" vertical="center" wrapText="1"/>
    </xf>
    <xf numFmtId="4" fontId="15" fillId="2" borderId="18" xfId="2" applyNumberFormat="1" applyFont="1" applyFill="1" applyBorder="1" applyAlignment="1">
      <alignment horizontal="center" vertical="center" wrapText="1"/>
    </xf>
    <xf numFmtId="49" fontId="65" fillId="0" borderId="0" xfId="2" applyNumberFormat="1" applyFont="1" applyAlignment="1">
      <alignment horizontal="center" vertical="center" wrapText="1"/>
    </xf>
    <xf numFmtId="4" fontId="65" fillId="0" borderId="0" xfId="2" applyNumberFormat="1" applyFont="1" applyAlignment="1">
      <alignment horizontal="right" vertical="center" wrapText="1"/>
    </xf>
    <xf numFmtId="4" fontId="7" fillId="21" borderId="1" xfId="2" applyNumberFormat="1" applyFont="1" applyFill="1" applyBorder="1" applyAlignment="1">
      <alignment horizontal="center" vertical="center" wrapText="1"/>
    </xf>
    <xf numFmtId="0" fontId="7" fillId="21" borderId="6" xfId="2" applyFont="1" applyFill="1" applyBorder="1" applyAlignment="1">
      <alignment vertical="center" wrapText="1"/>
    </xf>
    <xf numFmtId="4" fontId="11" fillId="2" borderId="54" xfId="2" applyNumberFormat="1" applyFont="1" applyFill="1" applyBorder="1" applyAlignment="1">
      <alignment horizontal="center" vertical="center" wrapText="1"/>
    </xf>
    <xf numFmtId="49" fontId="15" fillId="0" borderId="12" xfId="56" applyNumberFormat="1" applyFont="1" applyFill="1" applyBorder="1" applyAlignment="1">
      <alignment horizontal="center" vertical="center" wrapText="1"/>
    </xf>
    <xf numFmtId="164" fontId="15" fillId="0" borderId="0" xfId="2" applyNumberFormat="1" applyFont="1" applyFill="1"/>
    <xf numFmtId="49" fontId="1" fillId="0" borderId="5" xfId="0" applyNumberFormat="1" applyFont="1" applyBorder="1" applyAlignment="1">
      <alignment vertical="center"/>
    </xf>
    <xf numFmtId="164" fontId="1" fillId="0" borderId="0" xfId="0" applyNumberFormat="1" applyFont="1"/>
    <xf numFmtId="2" fontId="45" fillId="0" borderId="45" xfId="2" applyNumberFormat="1" applyFont="1" applyFill="1" applyBorder="1" applyAlignment="1">
      <alignment horizontal="center" vertical="top" wrapText="1"/>
    </xf>
    <xf numFmtId="2" fontId="45" fillId="0" borderId="44" xfId="2" applyNumberFormat="1" applyFont="1" applyFill="1" applyBorder="1" applyAlignment="1">
      <alignment horizontal="center" vertical="top" wrapText="1"/>
    </xf>
    <xf numFmtId="2" fontId="45" fillId="0" borderId="46" xfId="2" applyNumberFormat="1" applyFont="1" applyFill="1" applyBorder="1" applyAlignment="1">
      <alignment horizontal="center" vertical="top" wrapText="1"/>
    </xf>
    <xf numFmtId="2" fontId="50" fillId="0" borderId="45" xfId="2" applyNumberFormat="1" applyFont="1" applyFill="1" applyBorder="1" applyAlignment="1">
      <alignment horizontal="center" vertical="top" wrapText="1"/>
    </xf>
    <xf numFmtId="2" fontId="50" fillId="0" borderId="44" xfId="2" applyNumberFormat="1" applyFont="1" applyFill="1" applyBorder="1" applyAlignment="1">
      <alignment horizontal="center" vertical="top" wrapText="1"/>
    </xf>
    <xf numFmtId="2" fontId="50" fillId="0" borderId="46" xfId="2" applyNumberFormat="1" applyFont="1" applyFill="1" applyBorder="1" applyAlignment="1">
      <alignment horizontal="center" vertical="top" wrapText="1"/>
    </xf>
    <xf numFmtId="2" fontId="53" fillId="0" borderId="45" xfId="2" applyNumberFormat="1" applyFont="1" applyFill="1" applyBorder="1" applyAlignment="1">
      <alignment horizontal="center" vertical="top" wrapText="1"/>
    </xf>
    <xf numFmtId="2" fontId="53" fillId="0" borderId="44" xfId="2" applyNumberFormat="1" applyFont="1" applyFill="1" applyBorder="1" applyAlignment="1">
      <alignment horizontal="center" vertical="top" wrapText="1"/>
    </xf>
    <xf numFmtId="2" fontId="53" fillId="0" borderId="46" xfId="2" applyNumberFormat="1" applyFont="1" applyFill="1" applyBorder="1" applyAlignment="1">
      <alignment horizontal="center" vertical="top" wrapText="1"/>
    </xf>
    <xf numFmtId="2" fontId="47" fillId="0" borderId="47" xfId="2" applyNumberFormat="1" applyFont="1" applyFill="1" applyBorder="1" applyAlignment="1">
      <alignment horizontal="center" vertical="top" wrapText="1"/>
    </xf>
    <xf numFmtId="2" fontId="53" fillId="0" borderId="47" xfId="2" applyNumberFormat="1" applyFont="1" applyFill="1" applyBorder="1" applyAlignment="1">
      <alignment horizontal="center" vertical="top" wrapText="1"/>
    </xf>
    <xf numFmtId="2" fontId="53" fillId="0" borderId="49" xfId="2" applyNumberFormat="1" applyFont="1" applyFill="1" applyBorder="1" applyAlignment="1">
      <alignment horizontal="center" vertical="top" wrapText="1"/>
    </xf>
    <xf numFmtId="2" fontId="53" fillId="0" borderId="50" xfId="2" applyNumberFormat="1" applyFont="1" applyFill="1" applyBorder="1" applyAlignment="1">
      <alignment horizontal="center" vertical="top" wrapText="1"/>
    </xf>
    <xf numFmtId="2" fontId="53" fillId="0" borderId="53" xfId="2" applyNumberFormat="1" applyFont="1" applyFill="1" applyBorder="1" applyAlignment="1">
      <alignment horizontal="center" vertical="top" wrapText="1"/>
    </xf>
    <xf numFmtId="2" fontId="45" fillId="0" borderId="41" xfId="2" applyNumberFormat="1" applyFont="1" applyFill="1" applyBorder="1" applyAlignment="1">
      <alignment horizontal="center" vertical="top" wrapText="1"/>
    </xf>
    <xf numFmtId="2" fontId="45" fillId="0" borderId="38" xfId="2" applyNumberFormat="1" applyFont="1" applyFill="1" applyBorder="1" applyAlignment="1">
      <alignment horizontal="center" vertical="top" wrapText="1"/>
    </xf>
    <xf numFmtId="2" fontId="45" fillId="0" borderId="42" xfId="2" applyNumberFormat="1" applyFont="1" applyFill="1" applyBorder="1" applyAlignment="1">
      <alignment horizontal="center" vertical="top" wrapText="1"/>
    </xf>
    <xf numFmtId="49" fontId="7" fillId="21" borderId="57" xfId="2" applyNumberFormat="1" applyFont="1" applyFill="1" applyBorder="1" applyAlignment="1">
      <alignment horizontal="center" vertical="center" wrapText="1"/>
    </xf>
    <xf numFmtId="4" fontId="7" fillId="21" borderId="56" xfId="2" applyNumberFormat="1" applyFont="1" applyFill="1" applyBorder="1" applyAlignment="1">
      <alignment horizontal="center" vertical="center" wrapText="1"/>
    </xf>
    <xf numFmtId="4" fontId="7" fillId="21" borderId="20" xfId="2" applyNumberFormat="1" applyFont="1" applyFill="1" applyBorder="1" applyAlignment="1">
      <alignment horizontal="center" vertical="center" wrapText="1"/>
    </xf>
    <xf numFmtId="0" fontId="15" fillId="21" borderId="6" xfId="2" applyFont="1" applyFill="1" applyBorder="1" applyAlignment="1">
      <alignment vertical="center" wrapText="1"/>
    </xf>
    <xf numFmtId="2" fontId="50" fillId="0" borderId="49" xfId="2" applyNumberFormat="1" applyFont="1" applyFill="1" applyBorder="1" applyAlignment="1">
      <alignment horizontal="center" vertical="top" wrapText="1"/>
    </xf>
    <xf numFmtId="2" fontId="50" fillId="0" borderId="47" xfId="2" applyNumberFormat="1" applyFont="1" applyFill="1" applyBorder="1" applyAlignment="1">
      <alignment horizontal="center" vertical="top"/>
    </xf>
    <xf numFmtId="2" fontId="50" fillId="0" borderId="50" xfId="2" applyNumberFormat="1" applyFont="1" applyFill="1" applyBorder="1" applyAlignment="1">
      <alignment horizontal="center" vertical="top"/>
    </xf>
    <xf numFmtId="2" fontId="53" fillId="0" borderId="47" xfId="2" applyNumberFormat="1" applyFont="1" applyFill="1" applyBorder="1" applyAlignment="1">
      <alignment horizontal="center" vertical="top"/>
    </xf>
    <xf numFmtId="2" fontId="53" fillId="0" borderId="50" xfId="2" applyNumberFormat="1" applyFont="1" applyFill="1" applyBorder="1" applyAlignment="1">
      <alignment horizontal="center" vertical="top"/>
    </xf>
    <xf numFmtId="2" fontId="47" fillId="0" borderId="47" xfId="2" applyNumberFormat="1" applyFont="1" applyFill="1" applyBorder="1" applyAlignment="1">
      <alignment horizontal="center" vertical="top"/>
    </xf>
    <xf numFmtId="2" fontId="53" fillId="0" borderId="52" xfId="2" applyNumberFormat="1" applyFont="1" applyFill="1" applyBorder="1" applyAlignment="1">
      <alignment horizontal="left" vertical="top" wrapText="1"/>
    </xf>
    <xf numFmtId="2" fontId="53" fillId="0" borderId="0" xfId="2" applyNumberFormat="1" applyFont="1" applyFill="1" applyBorder="1" applyAlignment="1">
      <alignment horizontal="center" vertical="top" wrapText="1"/>
    </xf>
    <xf numFmtId="2" fontId="53" fillId="0" borderId="52" xfId="2" applyNumberFormat="1" applyFont="1" applyFill="1" applyBorder="1" applyAlignment="1">
      <alignment horizontal="center" vertical="top"/>
    </xf>
    <xf numFmtId="2" fontId="53" fillId="0" borderId="53" xfId="2" applyNumberFormat="1" applyFont="1" applyFill="1" applyBorder="1" applyAlignment="1">
      <alignment horizontal="center" vertical="top"/>
    </xf>
    <xf numFmtId="2" fontId="45" fillId="0" borderId="38" xfId="2" applyNumberFormat="1" applyFont="1" applyBorder="1" applyAlignment="1">
      <alignment horizontal="left" vertical="top" wrapText="1"/>
    </xf>
    <xf numFmtId="2" fontId="45" fillId="0" borderId="41" xfId="2" applyNumberFormat="1" applyFont="1" applyFill="1" applyBorder="1" applyAlignment="1">
      <alignment horizontal="center" vertical="center" wrapText="1"/>
    </xf>
    <xf numFmtId="2" fontId="45" fillId="0" borderId="38" xfId="2" applyNumberFormat="1" applyFont="1" applyFill="1" applyBorder="1" applyAlignment="1">
      <alignment horizontal="center" vertical="center"/>
    </xf>
    <xf numFmtId="2" fontId="45" fillId="0" borderId="42" xfId="2" applyNumberFormat="1" applyFont="1" applyFill="1" applyBorder="1" applyAlignment="1">
      <alignment horizontal="center" vertical="center"/>
    </xf>
    <xf numFmtId="4" fontId="7" fillId="21" borderId="69" xfId="2" applyNumberFormat="1" applyFont="1" applyFill="1" applyBorder="1" applyAlignment="1">
      <alignment horizontal="center" vertical="center" wrapText="1"/>
    </xf>
    <xf numFmtId="3" fontId="60" fillId="0" borderId="32" xfId="2" applyNumberFormat="1" applyFont="1" applyFill="1" applyBorder="1" applyAlignment="1">
      <alignment horizontal="center" vertical="center" wrapText="1"/>
    </xf>
    <xf numFmtId="3" fontId="60" fillId="0" borderId="59" xfId="2" applyNumberFormat="1" applyFont="1" applyFill="1" applyBorder="1" applyAlignment="1">
      <alignment horizontal="center" vertical="center" wrapText="1"/>
    </xf>
    <xf numFmtId="3" fontId="60" fillId="0" borderId="33" xfId="2" applyNumberFormat="1" applyFont="1" applyFill="1" applyBorder="1" applyAlignment="1">
      <alignment horizontal="center" vertical="center" wrapText="1"/>
    </xf>
    <xf numFmtId="49" fontId="84" fillId="0" borderId="1" xfId="2" applyNumberFormat="1" applyFont="1" applyFill="1" applyBorder="1" applyAlignment="1">
      <alignment horizontal="center" vertical="top"/>
    </xf>
    <xf numFmtId="0" fontId="84" fillId="0" borderId="1" xfId="2" applyFont="1" applyFill="1" applyBorder="1" applyAlignment="1">
      <alignment vertical="top" wrapText="1"/>
    </xf>
    <xf numFmtId="167" fontId="84" fillId="0" borderId="1" xfId="2" applyNumberFormat="1" applyFont="1" applyFill="1" applyBorder="1" applyAlignment="1">
      <alignment vertical="top" wrapText="1"/>
    </xf>
    <xf numFmtId="165" fontId="84" fillId="0" borderId="1" xfId="2" applyNumberFormat="1" applyFont="1" applyFill="1" applyBorder="1" applyAlignment="1">
      <alignment horizontal="right" vertical="top"/>
    </xf>
    <xf numFmtId="2" fontId="84" fillId="0" borderId="1" xfId="2" applyNumberFormat="1" applyFont="1" applyFill="1" applyBorder="1" applyAlignment="1">
      <alignment horizontal="center" vertical="center"/>
    </xf>
    <xf numFmtId="4" fontId="84" fillId="0" borderId="1" xfId="2" applyNumberFormat="1" applyFont="1" applyFill="1" applyBorder="1" applyAlignment="1">
      <alignment horizontal="center" vertical="center"/>
    </xf>
    <xf numFmtId="166" fontId="84" fillId="0" borderId="1" xfId="2" applyNumberFormat="1" applyFont="1" applyFill="1" applyBorder="1" applyAlignment="1">
      <alignment horizontal="center" vertical="center"/>
    </xf>
    <xf numFmtId="166" fontId="84" fillId="0" borderId="1" xfId="2" applyNumberFormat="1" applyFont="1" applyFill="1" applyBorder="1" applyAlignment="1">
      <alignment horizontal="right" vertical="top"/>
    </xf>
    <xf numFmtId="167" fontId="84" fillId="0" borderId="1" xfId="2" applyNumberFormat="1" applyFont="1" applyFill="1" applyBorder="1" applyAlignment="1">
      <alignment horizontal="left" vertical="center" wrapText="1"/>
    </xf>
    <xf numFmtId="49" fontId="84" fillId="0" borderId="20" xfId="2" applyNumberFormat="1" applyFont="1" applyFill="1" applyBorder="1" applyAlignment="1">
      <alignment horizontal="center" vertical="top"/>
    </xf>
    <xf numFmtId="0" fontId="84" fillId="0" borderId="20" xfId="2" applyFont="1" applyFill="1" applyBorder="1" applyAlignment="1">
      <alignment vertical="top" wrapText="1"/>
    </xf>
    <xf numFmtId="167" fontId="84" fillId="0" borderId="20" xfId="2" applyNumberFormat="1" applyFont="1" applyFill="1" applyBorder="1" applyAlignment="1">
      <alignment vertical="top" wrapText="1"/>
    </xf>
    <xf numFmtId="165" fontId="84" fillId="0" borderId="20" xfId="2" applyNumberFormat="1" applyFont="1" applyFill="1" applyBorder="1" applyAlignment="1">
      <alignment horizontal="right" vertical="top"/>
    </xf>
    <xf numFmtId="2" fontId="84" fillId="0" borderId="20" xfId="2" applyNumberFormat="1" applyFont="1" applyFill="1" applyBorder="1" applyAlignment="1">
      <alignment horizontal="center" vertical="center"/>
    </xf>
    <xf numFmtId="2" fontId="84" fillId="0" borderId="20" xfId="2" applyNumberFormat="1" applyFont="1" applyFill="1" applyBorder="1" applyAlignment="1">
      <alignment horizontal="center" vertical="center" wrapText="1"/>
    </xf>
    <xf numFmtId="4" fontId="84" fillId="0" borderId="20" xfId="2" applyNumberFormat="1" applyFont="1" applyFill="1" applyBorder="1" applyAlignment="1">
      <alignment horizontal="center" vertical="center"/>
    </xf>
    <xf numFmtId="165" fontId="84" fillId="0" borderId="20" xfId="2" applyNumberFormat="1" applyFont="1" applyFill="1" applyBorder="1" applyAlignment="1">
      <alignment horizontal="center" vertical="center"/>
    </xf>
    <xf numFmtId="49" fontId="56" fillId="0" borderId="2" xfId="2" applyNumberFormat="1" applyFont="1" applyFill="1" applyBorder="1" applyAlignment="1">
      <alignment horizontal="center" vertical="top"/>
    </xf>
    <xf numFmtId="49" fontId="84" fillId="0" borderId="3" xfId="2" applyNumberFormat="1" applyFont="1" applyFill="1" applyBorder="1" applyAlignment="1">
      <alignment horizontal="center" vertical="top"/>
    </xf>
    <xf numFmtId="49" fontId="56" fillId="0" borderId="3" xfId="2" applyNumberFormat="1" applyFont="1" applyFill="1" applyBorder="1" applyAlignment="1">
      <alignment horizontal="center" vertical="top"/>
    </xf>
    <xf numFmtId="0" fontId="56" fillId="0" borderId="3" xfId="2" applyFont="1" applyFill="1" applyBorder="1" applyAlignment="1">
      <alignment vertical="top" wrapText="1"/>
    </xf>
    <xf numFmtId="167" fontId="87" fillId="0" borderId="3" xfId="2" applyNumberFormat="1" applyFont="1" applyFill="1" applyBorder="1" applyAlignment="1">
      <alignment vertical="top" wrapText="1"/>
    </xf>
    <xf numFmtId="165" fontId="88" fillId="0" borderId="3" xfId="2" applyNumberFormat="1" applyFont="1" applyFill="1" applyBorder="1" applyAlignment="1">
      <alignment horizontal="center" vertical="top"/>
    </xf>
    <xf numFmtId="2" fontId="88" fillId="0" borderId="3" xfId="2" applyNumberFormat="1" applyFont="1" applyFill="1" applyBorder="1" applyAlignment="1">
      <alignment horizontal="center" vertical="center"/>
    </xf>
    <xf numFmtId="165" fontId="88" fillId="0" borderId="4" xfId="2" applyNumberFormat="1" applyFont="1" applyFill="1" applyBorder="1" applyAlignment="1">
      <alignment horizontal="center" vertical="top"/>
    </xf>
    <xf numFmtId="49" fontId="56" fillId="0" borderId="7" xfId="2" applyNumberFormat="1" applyFont="1" applyFill="1" applyBorder="1" applyAlignment="1">
      <alignment horizontal="center" vertical="top"/>
    </xf>
    <xf numFmtId="49" fontId="56" fillId="0" borderId="8" xfId="2" applyNumberFormat="1" applyFont="1" applyFill="1" applyBorder="1" applyAlignment="1">
      <alignment horizontal="center" vertical="top"/>
    </xf>
    <xf numFmtId="0" fontId="56" fillId="0" borderId="8" xfId="2" applyFont="1" applyFill="1" applyBorder="1" applyAlignment="1">
      <alignment vertical="top" wrapText="1"/>
    </xf>
    <xf numFmtId="167" fontId="56" fillId="0" borderId="8" xfId="2" applyNumberFormat="1" applyFont="1" applyFill="1" applyBorder="1" applyAlignment="1">
      <alignment vertical="top" wrapText="1"/>
    </xf>
    <xf numFmtId="165" fontId="88" fillId="0" borderId="8" xfId="2" applyNumberFormat="1" applyFont="1" applyFill="1" applyBorder="1" applyAlignment="1">
      <alignment horizontal="right" vertical="top"/>
    </xf>
    <xf numFmtId="2" fontId="88" fillId="0" borderId="8" xfId="2" applyNumberFormat="1" applyFont="1" applyFill="1" applyBorder="1" applyAlignment="1">
      <alignment horizontal="center" vertical="center"/>
    </xf>
    <xf numFmtId="166" fontId="89" fillId="0" borderId="8" xfId="2" applyNumberFormat="1" applyFont="1" applyFill="1" applyBorder="1" applyAlignment="1">
      <alignment horizontal="center" vertical="center"/>
    </xf>
    <xf numFmtId="167" fontId="89" fillId="0" borderId="8" xfId="2" applyNumberFormat="1" applyFont="1" applyFill="1" applyBorder="1" applyAlignment="1">
      <alignment horizontal="center" vertical="center"/>
    </xf>
    <xf numFmtId="167" fontId="89" fillId="0" borderId="71" xfId="2" applyNumberFormat="1" applyFont="1" applyFill="1" applyBorder="1" applyAlignment="1">
      <alignment horizontal="center" vertical="center"/>
    </xf>
    <xf numFmtId="49" fontId="84" fillId="0" borderId="19" xfId="2" applyNumberFormat="1" applyFont="1" applyFill="1" applyBorder="1" applyAlignment="1">
      <alignment horizontal="center" vertical="top"/>
    </xf>
    <xf numFmtId="165" fontId="84" fillId="0" borderId="21" xfId="2" applyNumberFormat="1" applyFont="1" applyFill="1" applyBorder="1" applyAlignment="1">
      <alignment horizontal="center" vertical="center"/>
    </xf>
    <xf numFmtId="49" fontId="84" fillId="0" borderId="5" xfId="2" applyNumberFormat="1" applyFont="1" applyFill="1" applyBorder="1" applyAlignment="1">
      <alignment horizontal="center" vertical="top"/>
    </xf>
    <xf numFmtId="165" fontId="84" fillId="0" borderId="6" xfId="2" applyNumberFormat="1" applyFont="1" applyFill="1" applyBorder="1" applyAlignment="1">
      <alignment horizontal="center" vertical="center"/>
    </xf>
    <xf numFmtId="0" fontId="7" fillId="0" borderId="6" xfId="2" applyFont="1" applyFill="1" applyBorder="1" applyAlignment="1">
      <alignment vertical="center" wrapText="1"/>
    </xf>
    <xf numFmtId="4" fontId="11" fillId="0" borderId="54" xfId="2" applyNumberFormat="1" applyFont="1" applyFill="1" applyBorder="1" applyAlignment="1">
      <alignment horizontal="center" vertical="center" wrapText="1"/>
    </xf>
    <xf numFmtId="4" fontId="7" fillId="0" borderId="20" xfId="2" applyNumberFormat="1" applyFont="1" applyFill="1" applyBorder="1" applyAlignment="1">
      <alignment horizontal="center" vertical="center" wrapText="1"/>
    </xf>
    <xf numFmtId="1" fontId="11" fillId="0" borderId="5" xfId="2" applyNumberFormat="1" applyFont="1" applyFill="1" applyBorder="1" applyAlignment="1">
      <alignment horizontal="left" vertical="center"/>
    </xf>
    <xf numFmtId="1" fontId="7" fillId="0" borderId="5" xfId="2" applyNumberFormat="1" applyFont="1" applyFill="1" applyBorder="1" applyAlignment="1">
      <alignment horizontal="left" vertical="center"/>
    </xf>
    <xf numFmtId="1" fontId="7" fillId="0" borderId="5" xfId="2" applyNumberFormat="1" applyFont="1" applyFill="1" applyBorder="1"/>
    <xf numFmtId="0" fontId="1" fillId="0" borderId="6" xfId="0" applyFont="1" applyFill="1" applyBorder="1" applyAlignment="1">
      <alignment horizontal="center" vertical="center" wrapText="1"/>
    </xf>
    <xf numFmtId="0" fontId="1" fillId="0" borderId="1" xfId="0" applyFont="1" applyFill="1" applyBorder="1"/>
    <xf numFmtId="0" fontId="1" fillId="0" borderId="6" xfId="0" applyFont="1" applyFill="1" applyBorder="1"/>
    <xf numFmtId="164" fontId="2" fillId="0" borderId="1" xfId="0" applyNumberFormat="1" applyFont="1" applyFill="1" applyBorder="1" applyAlignment="1">
      <alignment horizontal="right" vertical="center" wrapText="1"/>
    </xf>
    <xf numFmtId="164" fontId="1" fillId="0" borderId="1" xfId="0" applyNumberFormat="1" applyFont="1" applyFill="1" applyBorder="1" applyAlignment="1">
      <alignment horizontal="right" vertical="center" wrapText="1"/>
    </xf>
    <xf numFmtId="164" fontId="1" fillId="0" borderId="1" xfId="0" applyNumberFormat="1" applyFont="1" applyFill="1" applyBorder="1" applyAlignment="1">
      <alignment horizontal="right" vertical="center"/>
    </xf>
    <xf numFmtId="164" fontId="1" fillId="0" borderId="6" xfId="0" applyNumberFormat="1" applyFont="1" applyFill="1" applyBorder="1" applyAlignment="1">
      <alignment horizontal="right" vertical="center"/>
    </xf>
    <xf numFmtId="164" fontId="2" fillId="0" borderId="8" xfId="0" applyNumberFormat="1" applyFont="1" applyFill="1" applyBorder="1" applyAlignment="1">
      <alignment horizontal="right"/>
    </xf>
    <xf numFmtId="0" fontId="2" fillId="0" borderId="7" xfId="0" applyFont="1" applyFill="1" applyBorder="1" applyAlignment="1">
      <alignment horizontal="center"/>
    </xf>
    <xf numFmtId="0" fontId="2" fillId="0" borderId="8" xfId="0" applyFont="1" applyFill="1" applyBorder="1" applyAlignment="1">
      <alignment horizontal="center"/>
    </xf>
    <xf numFmtId="0" fontId="2" fillId="0" borderId="8" xfId="0" applyFont="1" applyFill="1" applyBorder="1"/>
    <xf numFmtId="0" fontId="7" fillId="0" borderId="0" xfId="1" applyFont="1" applyAlignment="1">
      <alignment wrapText="1"/>
    </xf>
    <xf numFmtId="0" fontId="13" fillId="0" borderId="0" xfId="1" applyFont="1" applyFill="1" applyBorder="1" applyAlignment="1">
      <alignment horizontal="left" vertical="top" wrapText="1"/>
    </xf>
    <xf numFmtId="0" fontId="15" fillId="2" borderId="59" xfId="56" applyNumberFormat="1" applyFont="1" applyFill="1" applyBorder="1" applyAlignment="1" applyProtection="1"/>
    <xf numFmtId="0" fontId="15" fillId="2" borderId="0" xfId="56" applyNumberFormat="1" applyFont="1" applyFill="1" applyAlignment="1" applyProtection="1"/>
    <xf numFmtId="49" fontId="47" fillId="0" borderId="0" xfId="2" applyNumberFormat="1" applyFont="1" applyFill="1" applyAlignment="1">
      <alignment vertical="center"/>
    </xf>
    <xf numFmtId="0" fontId="47" fillId="0" borderId="0" xfId="2" applyFont="1" applyFill="1" applyAlignment="1">
      <alignment horizontal="justify" vertical="center"/>
    </xf>
    <xf numFmtId="0" fontId="98" fillId="0" borderId="0" xfId="0" applyFont="1"/>
    <xf numFmtId="164" fontId="63" fillId="0" borderId="57" xfId="2" applyNumberFormat="1" applyFont="1" applyFill="1" applyBorder="1" applyAlignment="1">
      <alignment horizontal="center" vertical="center"/>
    </xf>
    <xf numFmtId="2" fontId="45" fillId="0" borderId="44" xfId="2" applyNumberFormat="1" applyFont="1" applyBorder="1" applyAlignment="1">
      <alignment horizontal="right" vertical="top" wrapText="1"/>
    </xf>
    <xf numFmtId="2" fontId="50" fillId="0" borderId="44" xfId="2" applyNumberFormat="1" applyFont="1" applyBorder="1" applyAlignment="1">
      <alignment horizontal="right" vertical="top" wrapText="1"/>
    </xf>
    <xf numFmtId="2" fontId="53" fillId="0" borderId="44" xfId="2" applyNumberFormat="1" applyFont="1" applyBorder="1" applyAlignment="1">
      <alignment horizontal="right" vertical="top" wrapText="1"/>
    </xf>
    <xf numFmtId="2" fontId="45" fillId="0" borderId="47" xfId="2" applyNumberFormat="1" applyFont="1" applyBorder="1" applyAlignment="1">
      <alignment horizontal="right" vertical="top" wrapText="1"/>
    </xf>
    <xf numFmtId="2" fontId="50" fillId="0" borderId="47" xfId="2" applyNumberFormat="1" applyFont="1" applyBorder="1" applyAlignment="1">
      <alignment horizontal="right" vertical="top" wrapText="1"/>
    </xf>
    <xf numFmtId="2" fontId="45" fillId="0" borderId="47" xfId="2" applyNumberFormat="1" applyFont="1" applyFill="1" applyBorder="1" applyAlignment="1">
      <alignment horizontal="right" vertical="top" wrapText="1"/>
    </xf>
    <xf numFmtId="2" fontId="50" fillId="0" borderId="47" xfId="2" applyNumberFormat="1" applyFont="1" applyFill="1" applyBorder="1" applyAlignment="1">
      <alignment horizontal="right" vertical="top" wrapText="1"/>
    </xf>
    <xf numFmtId="2" fontId="50" fillId="0" borderId="52" xfId="2" applyNumberFormat="1" applyFont="1" applyFill="1" applyBorder="1" applyAlignment="1">
      <alignment horizontal="right" vertical="top" wrapText="1"/>
    </xf>
    <xf numFmtId="2" fontId="45" fillId="0" borderId="38" xfId="2" applyNumberFormat="1" applyFont="1" applyBorder="1" applyAlignment="1">
      <alignment horizontal="right" vertical="top" wrapText="1"/>
    </xf>
    <xf numFmtId="2" fontId="50" fillId="0" borderId="47" xfId="2" applyNumberFormat="1" applyFont="1" applyBorder="1" applyAlignment="1">
      <alignment horizontal="right" vertical="top"/>
    </xf>
    <xf numFmtId="2" fontId="53" fillId="0" borderId="47" xfId="2" applyNumberFormat="1" applyFont="1" applyBorder="1" applyAlignment="1">
      <alignment horizontal="right" vertical="top"/>
    </xf>
    <xf numFmtId="2" fontId="45" fillId="0" borderId="47" xfId="2" applyNumberFormat="1" applyFont="1" applyBorder="1" applyAlignment="1">
      <alignment horizontal="right" vertical="top"/>
    </xf>
    <xf numFmtId="164" fontId="63" fillId="0" borderId="0" xfId="2" applyNumberFormat="1" applyFont="1" applyFill="1" applyBorder="1" applyAlignment="1">
      <alignment horizontal="center" vertical="center"/>
    </xf>
    <xf numFmtId="0" fontId="7" fillId="2" borderId="1" xfId="2" applyFont="1" applyFill="1" applyBorder="1" applyAlignment="1">
      <alignment horizontal="left" vertical="center" wrapText="1"/>
    </xf>
    <xf numFmtId="49" fontId="7" fillId="2" borderId="1" xfId="56" applyNumberFormat="1" applyFont="1" applyFill="1" applyBorder="1" applyAlignment="1">
      <alignment horizontal="center" vertical="center" wrapText="1"/>
    </xf>
    <xf numFmtId="0" fontId="7" fillId="20" borderId="5" xfId="2" applyFont="1" applyFill="1" applyBorder="1" applyAlignment="1">
      <alignment horizontal="left" vertical="center" wrapText="1"/>
    </xf>
    <xf numFmtId="0" fontId="45" fillId="0" borderId="40" xfId="2" applyFont="1" applyBorder="1" applyAlignment="1">
      <alignment horizontal="center" vertical="distributed" wrapText="1"/>
    </xf>
    <xf numFmtId="0" fontId="45" fillId="0" borderId="41" xfId="2" applyFont="1" applyBorder="1" applyAlignment="1">
      <alignment horizontal="center" vertical="distributed" wrapText="1"/>
    </xf>
    <xf numFmtId="0" fontId="45" fillId="0" borderId="42" xfId="2" applyFont="1" applyBorder="1" applyAlignment="1">
      <alignment horizontal="center" vertical="distributed" wrapText="1"/>
    </xf>
    <xf numFmtId="0" fontId="7" fillId="0" borderId="0" xfId="1" applyFont="1" applyAlignment="1">
      <alignment horizontal="left"/>
    </xf>
    <xf numFmtId="0" fontId="45" fillId="0" borderId="0" xfId="2" applyFont="1" applyAlignment="1">
      <alignment horizontal="center" vertical="center"/>
    </xf>
    <xf numFmtId="0" fontId="45" fillId="0" borderId="0" xfId="2" applyFont="1" applyAlignment="1">
      <alignment horizontal="center"/>
    </xf>
    <xf numFmtId="0" fontId="22" fillId="0" borderId="52" xfId="2" applyFont="1" applyFill="1" applyBorder="1" applyAlignment="1">
      <alignment horizontal="center" vertical="center" wrapText="1"/>
    </xf>
    <xf numFmtId="0" fontId="22" fillId="0" borderId="64" xfId="2" applyFont="1" applyFill="1" applyBorder="1" applyAlignment="1">
      <alignment horizontal="center" vertical="center" wrapText="1"/>
    </xf>
    <xf numFmtId="49" fontId="7" fillId="0" borderId="57" xfId="2" applyNumberFormat="1" applyFont="1" applyFill="1" applyBorder="1" applyAlignment="1">
      <alignment horizontal="center" vertical="center" wrapText="1"/>
    </xf>
    <xf numFmtId="4" fontId="7" fillId="0" borderId="54" xfId="2" applyNumberFormat="1" applyFont="1" applyFill="1" applyBorder="1" applyAlignment="1">
      <alignment horizontal="center" vertical="center" wrapText="1"/>
    </xf>
    <xf numFmtId="0" fontId="15" fillId="0" borderId="6" xfId="2" applyFont="1" applyFill="1" applyBorder="1" applyAlignment="1">
      <alignment vertical="center" wrapText="1"/>
    </xf>
    <xf numFmtId="0" fontId="2" fillId="0" borderId="1" xfId="0" applyFont="1" applyBorder="1" applyAlignment="1">
      <alignment horizontal="center" vertical="center" wrapText="1"/>
    </xf>
    <xf numFmtId="164" fontId="2" fillId="0" borderId="6" xfId="0" applyNumberFormat="1" applyFont="1" applyFill="1" applyBorder="1" applyAlignment="1">
      <alignment horizontal="right" vertical="center" wrapText="1"/>
    </xf>
    <xf numFmtId="14" fontId="15" fillId="0" borderId="1" xfId="2" applyNumberFormat="1" applyFont="1" applyFill="1" applyBorder="1" applyAlignment="1">
      <alignment horizontal="center" vertical="center" wrapText="1"/>
    </xf>
    <xf numFmtId="4" fontId="101" fillId="2" borderId="1" xfId="2" applyNumberFormat="1" applyFont="1" applyFill="1" applyBorder="1" applyAlignment="1">
      <alignment horizontal="center" vertical="center" wrapText="1"/>
    </xf>
    <xf numFmtId="2" fontId="11" fillId="2" borderId="17" xfId="56" applyNumberFormat="1" applyFont="1" applyFill="1" applyBorder="1" applyAlignment="1">
      <alignment horizontal="center" vertical="center"/>
    </xf>
    <xf numFmtId="2" fontId="11" fillId="2" borderId="1" xfId="49" applyNumberFormat="1" applyFont="1" applyFill="1" applyBorder="1" applyAlignment="1">
      <alignment horizontal="center" vertical="center"/>
    </xf>
    <xf numFmtId="2" fontId="7" fillId="0" borderId="1" xfId="49" applyNumberFormat="1" applyFont="1" applyFill="1" applyBorder="1" applyAlignment="1">
      <alignment horizontal="center" vertical="center"/>
    </xf>
    <xf numFmtId="49" fontId="63" fillId="0" borderId="5" xfId="2" applyNumberFormat="1" applyFont="1" applyFill="1" applyBorder="1" applyAlignment="1">
      <alignment horizontal="center" vertical="center" wrapText="1"/>
    </xf>
    <xf numFmtId="2" fontId="63" fillId="0" borderId="1" xfId="49" applyNumberFormat="1" applyFont="1" applyFill="1" applyBorder="1" applyAlignment="1">
      <alignment horizontal="center" vertical="center"/>
    </xf>
    <xf numFmtId="2" fontId="11" fillId="2" borderId="6" xfId="49" applyNumberFormat="1" applyFont="1" applyFill="1" applyBorder="1" applyAlignment="1">
      <alignment horizontal="center" vertical="center"/>
    </xf>
    <xf numFmtId="1" fontId="63" fillId="2" borderId="12" xfId="49" applyNumberFormat="1" applyFont="1" applyFill="1" applyBorder="1" applyAlignment="1">
      <alignment horizontal="center" vertical="center"/>
    </xf>
    <xf numFmtId="2" fontId="19" fillId="0" borderId="0" xfId="56" applyNumberFormat="1" applyFont="1" applyFill="1" applyAlignment="1" applyProtection="1"/>
    <xf numFmtId="4" fontId="7" fillId="20" borderId="1" xfId="2" applyNumberFormat="1" applyFont="1" applyFill="1" applyBorder="1" applyAlignment="1">
      <alignment horizontal="center" vertical="center" wrapText="1"/>
    </xf>
    <xf numFmtId="4" fontId="7" fillId="0" borderId="1" xfId="2" applyNumberFormat="1" applyFont="1" applyFill="1" applyBorder="1" applyAlignment="1">
      <alignment horizontal="center" vertical="center" wrapText="1"/>
    </xf>
    <xf numFmtId="0" fontId="11" fillId="0" borderId="1" xfId="2" applyFont="1" applyFill="1" applyBorder="1" applyAlignment="1">
      <alignment horizontal="left" vertical="center"/>
    </xf>
    <xf numFmtId="0" fontId="15" fillId="0" borderId="1" xfId="2" applyFont="1" applyFill="1" applyBorder="1" applyAlignment="1">
      <alignment horizontal="left" vertical="center"/>
    </xf>
    <xf numFmtId="0" fontId="63" fillId="0" borderId="1" xfId="2" applyFont="1" applyFill="1" applyBorder="1" applyAlignment="1">
      <alignment horizontal="left" vertical="center"/>
    </xf>
    <xf numFmtId="0" fontId="11" fillId="0" borderId="1" xfId="2" applyFont="1" applyFill="1" applyBorder="1" applyAlignment="1">
      <alignment horizontal="centerContinuous" vertical="center" wrapText="1"/>
    </xf>
    <xf numFmtId="0" fontId="15" fillId="0" borderId="1" xfId="2" applyFont="1" applyFill="1" applyBorder="1" applyAlignment="1">
      <alignment horizontal="centerContinuous" vertical="center" wrapText="1"/>
    </xf>
    <xf numFmtId="0" fontId="15" fillId="0" borderId="2" xfId="2" applyFont="1" applyFill="1" applyBorder="1" applyAlignment="1">
      <alignment horizontal="center" vertical="top" wrapText="1"/>
    </xf>
    <xf numFmtId="0" fontId="15" fillId="0" borderId="3" xfId="2" applyFont="1" applyFill="1" applyBorder="1" applyAlignment="1">
      <alignment horizontal="center" vertical="top" wrapText="1"/>
    </xf>
    <xf numFmtId="0" fontId="15" fillId="0" borderId="4" xfId="2" applyFont="1" applyFill="1" applyBorder="1" applyAlignment="1">
      <alignment horizontal="center" vertical="top" wrapText="1"/>
    </xf>
    <xf numFmtId="0" fontId="15" fillId="0" borderId="5" xfId="2" applyFont="1" applyFill="1" applyBorder="1" applyAlignment="1">
      <alignment horizontal="center" vertical="top" wrapText="1"/>
    </xf>
    <xf numFmtId="0" fontId="15" fillId="0" borderId="6" xfId="2" applyFont="1" applyFill="1" applyBorder="1" applyAlignment="1">
      <alignment horizontal="center" vertical="top" wrapText="1"/>
    </xf>
    <xf numFmtId="0" fontId="11" fillId="0" borderId="5" xfId="2" applyFont="1" applyFill="1" applyBorder="1" applyAlignment="1">
      <alignment horizontal="center" vertical="center"/>
    </xf>
    <xf numFmtId="164" fontId="11" fillId="0" borderId="6" xfId="2" applyNumberFormat="1" applyFont="1" applyFill="1" applyBorder="1" applyAlignment="1">
      <alignment horizontal="center" vertical="center"/>
    </xf>
    <xf numFmtId="0" fontId="15" fillId="0" borderId="5" xfId="2" applyFont="1" applyFill="1" applyBorder="1" applyAlignment="1">
      <alignment horizontal="center" vertical="center"/>
    </xf>
    <xf numFmtId="164" fontId="15" fillId="0" borderId="6" xfId="2" applyNumberFormat="1" applyFont="1" applyFill="1" applyBorder="1" applyAlignment="1">
      <alignment horizontal="center" vertical="center"/>
    </xf>
    <xf numFmtId="0" fontId="7" fillId="0" borderId="5" xfId="2" applyFont="1" applyFill="1" applyBorder="1" applyAlignment="1">
      <alignment horizontal="center" vertical="center"/>
    </xf>
    <xf numFmtId="164" fontId="7" fillId="0" borderId="6" xfId="2" applyNumberFormat="1" applyFont="1" applyFill="1" applyBorder="1" applyAlignment="1">
      <alignment horizontal="center" vertical="center"/>
    </xf>
    <xf numFmtId="0" fontId="63" fillId="0" borderId="5" xfId="2" applyFont="1" applyFill="1" applyBorder="1" applyAlignment="1">
      <alignment horizontal="center" vertical="center"/>
    </xf>
    <xf numFmtId="164" fontId="63" fillId="0" borderId="6" xfId="2" applyNumberFormat="1" applyFont="1" applyFill="1" applyBorder="1" applyAlignment="1">
      <alignment horizontal="center" vertical="center"/>
    </xf>
    <xf numFmtId="0" fontId="15" fillId="0" borderId="5" xfId="2" applyFont="1" applyFill="1" applyBorder="1"/>
    <xf numFmtId="164" fontId="15" fillId="21" borderId="6" xfId="2" applyNumberFormat="1" applyFont="1" applyFill="1" applyBorder="1" applyAlignment="1">
      <alignment horizontal="center" vertical="center"/>
    </xf>
    <xf numFmtId="0" fontId="11" fillId="0" borderId="5" xfId="2" applyFont="1" applyFill="1" applyBorder="1" applyAlignment="1">
      <alignment horizontal="center"/>
    </xf>
    <xf numFmtId="164" fontId="11" fillId="0" borderId="6" xfId="2" applyNumberFormat="1" applyFont="1" applyFill="1" applyBorder="1" applyAlignment="1">
      <alignment horizontal="center"/>
    </xf>
    <xf numFmtId="0" fontId="11" fillId="0" borderId="7" xfId="2" applyFont="1" applyFill="1" applyBorder="1" applyAlignment="1">
      <alignment horizontal="center"/>
    </xf>
    <xf numFmtId="0" fontId="11" fillId="0" borderId="8" xfId="2" applyFont="1" applyFill="1" applyBorder="1" applyAlignment="1">
      <alignment horizontal="left" vertical="center"/>
    </xf>
    <xf numFmtId="164" fontId="11" fillId="0" borderId="71" xfId="2" applyNumberFormat="1" applyFont="1" applyFill="1" applyBorder="1" applyAlignment="1">
      <alignment horizontal="center"/>
    </xf>
    <xf numFmtId="0" fontId="63" fillId="21" borderId="5" xfId="2" applyFont="1" applyFill="1" applyBorder="1" applyAlignment="1">
      <alignment horizontal="center" vertical="center"/>
    </xf>
    <xf numFmtId="0" fontId="15" fillId="0" borderId="5" xfId="2" applyFont="1" applyFill="1" applyBorder="1" applyAlignment="1">
      <alignment horizontal="center"/>
    </xf>
    <xf numFmtId="0" fontId="15" fillId="0" borderId="1" xfId="2" applyFont="1" applyFill="1" applyBorder="1" applyAlignment="1">
      <alignment horizontal="center"/>
    </xf>
    <xf numFmtId="0" fontId="15" fillId="0" borderId="6" xfId="2" applyFont="1" applyFill="1" applyBorder="1" applyAlignment="1">
      <alignment horizontal="center"/>
    </xf>
    <xf numFmtId="0" fontId="19" fillId="0" borderId="1" xfId="2" applyFont="1" applyFill="1" applyBorder="1" applyAlignment="1">
      <alignment horizontal="left" wrapText="1"/>
    </xf>
    <xf numFmtId="0" fontId="19" fillId="0" borderId="1" xfId="2" applyFont="1" applyFill="1" applyBorder="1" applyAlignment="1">
      <alignment horizontal="center" wrapText="1"/>
    </xf>
    <xf numFmtId="0" fontId="15" fillId="0" borderId="22" xfId="2" applyFont="1" applyFill="1" applyBorder="1" applyAlignment="1">
      <alignment horizontal="center" vertical="top" wrapText="1"/>
    </xf>
    <xf numFmtId="0" fontId="15" fillId="0" borderId="14" xfId="2" applyFont="1" applyFill="1" applyBorder="1" applyAlignment="1">
      <alignment horizontal="center" vertical="top" wrapText="1"/>
    </xf>
    <xf numFmtId="0" fontId="15" fillId="0" borderId="6" xfId="2" applyFont="1" applyFill="1" applyBorder="1" applyAlignment="1">
      <alignment horizontal="center" vertical="center"/>
    </xf>
    <xf numFmtId="0" fontId="11" fillId="0" borderId="5" xfId="2" applyFont="1" applyFill="1" applyBorder="1" applyAlignment="1">
      <alignment horizontal="centerContinuous" vertical="center"/>
    </xf>
    <xf numFmtId="164" fontId="11" fillId="0" borderId="5" xfId="2" applyNumberFormat="1" applyFont="1" applyFill="1" applyBorder="1" applyAlignment="1">
      <alignment horizontal="center" vertical="center"/>
    </xf>
    <xf numFmtId="0" fontId="15" fillId="0" borderId="5" xfId="2" applyFont="1" applyFill="1" applyBorder="1" applyAlignment="1">
      <alignment horizontal="center" vertical="center"/>
    </xf>
    <xf numFmtId="0" fontId="18" fillId="2" borderId="1" xfId="2" applyFont="1" applyFill="1" applyBorder="1" applyAlignment="1">
      <alignment horizontal="left" vertical="center" wrapText="1"/>
    </xf>
    <xf numFmtId="0" fontId="1" fillId="0" borderId="5" xfId="0" quotePrefix="1" applyFont="1" applyBorder="1" applyAlignment="1">
      <alignment vertical="center"/>
    </xf>
    <xf numFmtId="0" fontId="15" fillId="0" borderId="5" xfId="2" applyFont="1" applyFill="1" applyBorder="1" applyAlignment="1">
      <alignment horizontal="center" vertical="center"/>
    </xf>
    <xf numFmtId="0" fontId="15" fillId="0" borderId="5" xfId="2" applyFont="1" applyFill="1" applyBorder="1" applyAlignment="1">
      <alignment horizontal="center" vertical="center"/>
    </xf>
    <xf numFmtId="170" fontId="1" fillId="0" borderId="1" xfId="0" applyNumberFormat="1" applyFont="1" applyFill="1" applyBorder="1" applyAlignment="1">
      <alignment horizontal="right" vertical="center"/>
    </xf>
    <xf numFmtId="164" fontId="2" fillId="0" borderId="56" xfId="0" applyNumberFormat="1" applyFont="1" applyFill="1" applyBorder="1" applyAlignment="1">
      <alignment horizontal="right" vertical="center" wrapText="1"/>
    </xf>
    <xf numFmtId="0" fontId="19" fillId="2" borderId="12" xfId="2" applyFont="1" applyFill="1" applyBorder="1" applyAlignment="1">
      <alignment horizontal="left" vertical="center" wrapText="1"/>
    </xf>
    <xf numFmtId="49" fontId="71" fillId="0" borderId="63" xfId="56" applyNumberFormat="1" applyFont="1" applyFill="1" applyBorder="1" applyAlignment="1">
      <alignment horizontal="center" vertical="center" wrapText="1"/>
    </xf>
    <xf numFmtId="49" fontId="63" fillId="2" borderId="69" xfId="56" applyNumberFormat="1" applyFont="1" applyFill="1" applyBorder="1" applyAlignment="1">
      <alignment horizontal="center" vertical="center" wrapText="1"/>
    </xf>
    <xf numFmtId="49" fontId="63" fillId="2" borderId="56" xfId="56" applyNumberFormat="1" applyFont="1" applyFill="1" applyBorder="1" applyAlignment="1">
      <alignment horizontal="center" vertical="center" wrapText="1"/>
    </xf>
    <xf numFmtId="49" fontId="15" fillId="2" borderId="56" xfId="56" applyNumberFormat="1" applyFont="1" applyFill="1" applyBorder="1" applyAlignment="1">
      <alignment horizontal="center" vertical="center" wrapText="1"/>
    </xf>
    <xf numFmtId="49" fontId="15" fillId="3" borderId="56" xfId="56" applyNumberFormat="1" applyFont="1" applyFill="1" applyBorder="1" applyAlignment="1">
      <alignment horizontal="center" vertical="center" wrapText="1"/>
    </xf>
    <xf numFmtId="49" fontId="15" fillId="0" borderId="56" xfId="56" applyNumberFormat="1" applyFont="1" applyFill="1" applyBorder="1" applyAlignment="1">
      <alignment horizontal="center" vertical="center" wrapText="1"/>
    </xf>
    <xf numFmtId="49" fontId="15" fillId="2" borderId="56" xfId="2" applyNumberFormat="1" applyFont="1" applyFill="1" applyBorder="1" applyAlignment="1">
      <alignment horizontal="center" vertical="center" wrapText="1"/>
    </xf>
    <xf numFmtId="49" fontId="63" fillId="2" borderId="56" xfId="2" applyNumberFormat="1" applyFont="1" applyFill="1" applyBorder="1" applyAlignment="1">
      <alignment horizontal="center" vertical="center" wrapText="1"/>
    </xf>
    <xf numFmtId="49" fontId="15" fillId="2" borderId="54" xfId="2" applyNumberFormat="1" applyFont="1" applyFill="1" applyBorder="1" applyAlignment="1">
      <alignment horizontal="center" vertical="center" wrapText="1"/>
    </xf>
    <xf numFmtId="49" fontId="15" fillId="0" borderId="56" xfId="2" applyNumberFormat="1" applyFont="1" applyFill="1" applyBorder="1" applyAlignment="1">
      <alignment horizontal="center" vertical="center" wrapText="1"/>
    </xf>
    <xf numFmtId="49" fontId="15" fillId="0" borderId="54" xfId="56" applyNumberFormat="1" applyFont="1" applyFill="1" applyBorder="1" applyAlignment="1">
      <alignment horizontal="center" vertical="center" wrapText="1"/>
    </xf>
    <xf numFmtId="49" fontId="63" fillId="2" borderId="54" xfId="2" applyNumberFormat="1" applyFont="1" applyFill="1" applyBorder="1" applyAlignment="1">
      <alignment horizontal="center" vertical="center" wrapText="1"/>
    </xf>
    <xf numFmtId="49" fontId="15" fillId="2" borderId="63" xfId="56" applyNumberFormat="1" applyFont="1" applyFill="1" applyBorder="1" applyAlignment="1">
      <alignment horizontal="center" vertical="center" wrapText="1"/>
    </xf>
    <xf numFmtId="0" fontId="71" fillId="0" borderId="16" xfId="56" applyFont="1" applyFill="1" applyBorder="1" applyAlignment="1">
      <alignment horizontal="center" vertical="center" wrapText="1"/>
    </xf>
    <xf numFmtId="1" fontId="71" fillId="0" borderId="18" xfId="49" applyNumberFormat="1" applyFont="1" applyFill="1" applyBorder="1" applyAlignment="1">
      <alignment vertical="center"/>
    </xf>
    <xf numFmtId="0" fontId="63" fillId="2" borderId="19" xfId="56" applyFont="1" applyFill="1" applyBorder="1" applyAlignment="1">
      <alignment horizontal="center" vertical="center" wrapText="1"/>
    </xf>
    <xf numFmtId="0" fontId="63" fillId="2" borderId="5" xfId="56" applyFont="1" applyFill="1" applyBorder="1" applyAlignment="1">
      <alignment horizontal="center" vertical="center" wrapText="1"/>
    </xf>
    <xf numFmtId="0" fontId="15" fillId="2" borderId="5" xfId="56" applyFont="1" applyFill="1" applyBorder="1" applyAlignment="1">
      <alignment horizontal="left" vertical="center" wrapText="1"/>
    </xf>
    <xf numFmtId="0" fontId="15" fillId="3" borderId="22" xfId="56" applyFont="1" applyFill="1" applyBorder="1" applyAlignment="1">
      <alignment horizontal="left" vertical="center" wrapText="1"/>
    </xf>
    <xf numFmtId="0" fontId="15" fillId="2" borderId="22" xfId="56" applyFont="1" applyFill="1" applyBorder="1" applyAlignment="1">
      <alignment horizontal="left" vertical="center" wrapText="1"/>
    </xf>
    <xf numFmtId="0" fontId="15" fillId="0" borderId="22" xfId="2" applyFont="1" applyFill="1" applyBorder="1" applyAlignment="1">
      <alignment horizontal="left" vertical="center" wrapText="1"/>
    </xf>
    <xf numFmtId="0" fontId="15" fillId="0" borderId="22" xfId="56" applyFont="1" applyFill="1" applyBorder="1" applyAlignment="1">
      <alignment horizontal="left" vertical="center" wrapText="1"/>
    </xf>
    <xf numFmtId="0" fontId="15" fillId="0" borderId="5" xfId="2" applyFont="1" applyFill="1" applyBorder="1" applyAlignment="1">
      <alignment horizontal="left" vertical="center" wrapText="1"/>
    </xf>
    <xf numFmtId="0" fontId="63" fillId="0" borderId="5" xfId="2" applyFont="1" applyFill="1" applyBorder="1" applyAlignment="1">
      <alignment horizontal="left" vertical="center" wrapText="1"/>
    </xf>
    <xf numFmtId="0" fontId="63" fillId="2" borderId="5" xfId="2" applyFont="1" applyFill="1" applyBorder="1" applyAlignment="1">
      <alignment horizontal="left" vertical="center" wrapText="1"/>
    </xf>
    <xf numFmtId="0" fontId="15" fillId="2" borderId="22" xfId="2" applyFont="1" applyFill="1" applyBorder="1" applyAlignment="1">
      <alignment horizontal="center" vertical="center" wrapText="1"/>
    </xf>
    <xf numFmtId="1" fontId="7" fillId="2" borderId="5" xfId="49" applyNumberFormat="1" applyFont="1" applyFill="1" applyBorder="1" applyAlignment="1">
      <alignment horizontal="left" vertical="top"/>
    </xf>
    <xf numFmtId="1" fontId="7" fillId="2" borderId="5" xfId="49" applyNumberFormat="1" applyFont="1" applyFill="1" applyBorder="1" applyAlignment="1">
      <alignment horizontal="left" vertical="top" wrapText="1"/>
    </xf>
    <xf numFmtId="0" fontId="15" fillId="2" borderId="5" xfId="2" applyFont="1" applyFill="1" applyBorder="1" applyAlignment="1">
      <alignment horizontal="center" vertical="center" wrapText="1"/>
    </xf>
    <xf numFmtId="0" fontId="15" fillId="3" borderId="5" xfId="2" applyFont="1" applyFill="1" applyBorder="1" applyAlignment="1">
      <alignment horizontal="center" vertical="center" wrapText="1"/>
    </xf>
    <xf numFmtId="1" fontId="7" fillId="3" borderId="6" xfId="49" applyNumberFormat="1" applyFont="1" applyFill="1" applyBorder="1" applyAlignment="1">
      <alignment horizontal="center" vertical="center"/>
    </xf>
    <xf numFmtId="0" fontId="15" fillId="2" borderId="22" xfId="2" applyFont="1" applyFill="1" applyBorder="1" applyAlignment="1">
      <alignment horizontal="left" vertical="center" wrapText="1"/>
    </xf>
    <xf numFmtId="2" fontId="63" fillId="0" borderId="6" xfId="49" applyNumberFormat="1" applyFont="1" applyFill="1" applyBorder="1" applyAlignment="1">
      <alignment horizontal="center" vertical="center"/>
    </xf>
    <xf numFmtId="1" fontId="63" fillId="0" borderId="6" xfId="49" applyNumberFormat="1" applyFont="1" applyFill="1" applyBorder="1" applyAlignment="1">
      <alignment horizontal="center" vertical="center"/>
    </xf>
    <xf numFmtId="1" fontId="63" fillId="2" borderId="6" xfId="49" applyNumberFormat="1" applyFont="1" applyFill="1" applyBorder="1" applyAlignment="1">
      <alignment horizontal="center" vertical="center"/>
    </xf>
    <xf numFmtId="0" fontId="63" fillId="2" borderId="22" xfId="2" applyFont="1" applyFill="1" applyBorder="1" applyAlignment="1">
      <alignment horizontal="left" vertical="center" wrapText="1"/>
    </xf>
    <xf numFmtId="0" fontId="15" fillId="21" borderId="22" xfId="2" applyFont="1" applyFill="1" applyBorder="1" applyAlignment="1">
      <alignment horizontal="left" vertical="center" wrapText="1"/>
    </xf>
    <xf numFmtId="0" fontId="63" fillId="2" borderId="16" xfId="56" applyFont="1" applyFill="1" applyBorder="1" applyAlignment="1">
      <alignment horizontal="center" vertical="center" wrapText="1"/>
    </xf>
    <xf numFmtId="2" fontId="11" fillId="2" borderId="18" xfId="56" applyNumberFormat="1" applyFont="1" applyFill="1" applyBorder="1" applyAlignment="1">
      <alignment horizontal="center" vertical="center"/>
    </xf>
    <xf numFmtId="0" fontId="7" fillId="2" borderId="19" xfId="2" quotePrefix="1" applyFont="1" applyFill="1" applyBorder="1" applyAlignment="1">
      <alignment horizontal="left" vertical="center" wrapText="1"/>
    </xf>
    <xf numFmtId="0" fontId="7" fillId="21" borderId="5" xfId="2" applyFont="1" applyFill="1" applyBorder="1" applyAlignment="1">
      <alignment horizontal="left" vertical="center" wrapText="1"/>
    </xf>
    <xf numFmtId="2" fontId="63" fillId="2" borderId="1" xfId="49" applyNumberFormat="1" applyFont="1" applyFill="1" applyBorder="1" applyAlignment="1">
      <alignment horizontal="center" vertical="center"/>
    </xf>
    <xf numFmtId="2" fontId="77" fillId="2" borderId="1" xfId="1" applyNumberFormat="1" applyFont="1" applyFill="1" applyBorder="1" applyAlignment="1">
      <alignment horizontal="center" vertical="center"/>
    </xf>
    <xf numFmtId="2" fontId="15" fillId="2" borderId="1" xfId="49" applyNumberFormat="1" applyFont="1" applyFill="1" applyBorder="1" applyAlignment="1">
      <alignment horizontal="center" vertical="center"/>
    </xf>
    <xf numFmtId="2" fontId="7" fillId="2" borderId="1" xfId="49" applyNumberFormat="1" applyFont="1" applyFill="1" applyBorder="1" applyAlignment="1">
      <alignment horizontal="center" vertical="center"/>
    </xf>
    <xf numFmtId="2" fontId="19" fillId="2" borderId="59" xfId="56" applyNumberFormat="1" applyFont="1" applyFill="1" applyBorder="1" applyAlignment="1" applyProtection="1"/>
    <xf numFmtId="2" fontId="75" fillId="0" borderId="1" xfId="1" applyNumberFormat="1" applyFont="1" applyFill="1" applyBorder="1" applyAlignment="1">
      <alignment horizontal="center" vertical="center"/>
    </xf>
    <xf numFmtId="49" fontId="15" fillId="0" borderId="57" xfId="2" applyNumberFormat="1" applyFont="1" applyFill="1" applyBorder="1" applyAlignment="1">
      <alignment horizontal="center" vertical="center" wrapText="1"/>
    </xf>
    <xf numFmtId="0" fontId="7" fillId="0" borderId="6" xfId="2" applyFont="1" applyFill="1" applyBorder="1" applyAlignment="1">
      <alignment horizontal="left" vertical="center" wrapText="1"/>
    </xf>
    <xf numFmtId="0" fontId="15" fillId="0" borderId="6" xfId="56" applyFont="1" applyFill="1" applyBorder="1" applyAlignment="1">
      <alignment vertical="center" wrapText="1"/>
    </xf>
    <xf numFmtId="0" fontId="15" fillId="0" borderId="6" xfId="2" applyFont="1" applyFill="1" applyBorder="1" applyAlignment="1">
      <alignment horizontal="left" vertical="center" wrapText="1"/>
    </xf>
    <xf numFmtId="49" fontId="7" fillId="0" borderId="1" xfId="2" applyNumberFormat="1" applyFont="1" applyFill="1" applyBorder="1" applyAlignment="1">
      <alignment horizontal="center" vertical="center" wrapText="1"/>
    </xf>
    <xf numFmtId="49" fontId="7" fillId="0" borderId="3" xfId="2" applyNumberFormat="1" applyFont="1" applyFill="1" applyBorder="1" applyAlignment="1">
      <alignment horizontal="center" vertical="center" wrapText="1"/>
    </xf>
    <xf numFmtId="0" fontId="69" fillId="2" borderId="12" xfId="56" applyNumberFormat="1" applyFont="1" applyFill="1" applyBorder="1" applyAlignment="1" applyProtection="1">
      <alignment horizontal="center" vertical="center" wrapText="1"/>
    </xf>
    <xf numFmtId="0" fontId="67" fillId="2" borderId="12" xfId="56" applyNumberFormat="1" applyFont="1" applyFill="1" applyBorder="1" applyAlignment="1" applyProtection="1">
      <alignment horizontal="center" vertical="center" wrapText="1"/>
    </xf>
    <xf numFmtId="0" fontId="63" fillId="0" borderId="0" xfId="56" applyNumberFormat="1" applyFont="1" applyFill="1" applyBorder="1" applyAlignment="1" applyProtection="1">
      <alignment horizontal="center" vertical="top"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0" xfId="1" applyFont="1" applyFill="1" applyAlignment="1">
      <alignment horizontal="left"/>
    </xf>
    <xf numFmtId="1" fontId="24" fillId="0" borderId="0" xfId="2" applyNumberFormat="1" applyFont="1" applyBorder="1" applyAlignment="1">
      <alignment horizontal="center" vertical="center" wrapText="1"/>
    </xf>
    <xf numFmtId="0" fontId="24" fillId="0" borderId="0" xfId="2" applyFont="1" applyBorder="1" applyAlignment="1">
      <alignment horizontal="center" vertical="center" wrapText="1"/>
    </xf>
    <xf numFmtId="0" fontId="11" fillId="0" borderId="0" xfId="1" applyFont="1" applyAlignment="1">
      <alignment horizontal="center" vertical="center"/>
    </xf>
    <xf numFmtId="0" fontId="12" fillId="0" borderId="0" xfId="1" applyFont="1" applyFill="1" applyBorder="1" applyAlignment="1">
      <alignment horizontal="center" vertical="center" wrapText="1"/>
    </xf>
    <xf numFmtId="0" fontId="11" fillId="0" borderId="9" xfId="1" applyFont="1" applyFill="1" applyBorder="1" applyAlignment="1">
      <alignment horizontal="center" vertical="center"/>
    </xf>
    <xf numFmtId="0" fontId="11" fillId="0" borderId="11" xfId="1" applyFont="1" applyFill="1" applyBorder="1" applyAlignment="1">
      <alignment horizontal="center" vertical="center"/>
    </xf>
    <xf numFmtId="0" fontId="11" fillId="0" borderId="10" xfId="1" applyFont="1" applyFill="1" applyBorder="1" applyAlignment="1">
      <alignment horizontal="center" vertical="center" wrapText="1"/>
    </xf>
    <xf numFmtId="0" fontId="8" fillId="0" borderId="0" xfId="1" applyFont="1" applyBorder="1"/>
    <xf numFmtId="0" fontId="11" fillId="0" borderId="3" xfId="1" applyFont="1" applyFill="1" applyBorder="1" applyAlignment="1">
      <alignment horizontal="center" vertical="center"/>
    </xf>
    <xf numFmtId="0" fontId="11" fillId="0" borderId="12" xfId="1" applyFont="1" applyFill="1" applyBorder="1" applyAlignment="1">
      <alignment horizontal="center" vertical="center"/>
    </xf>
    <xf numFmtId="0" fontId="11" fillId="0" borderId="13" xfId="1" applyFont="1" applyFill="1" applyBorder="1" applyAlignment="1">
      <alignment horizontal="center" vertical="center" wrapText="1"/>
    </xf>
    <xf numFmtId="0" fontId="11" fillId="0" borderId="4" xfId="1" applyFont="1" applyFill="1" applyBorder="1" applyAlignment="1">
      <alignment horizontal="center" vertical="center"/>
    </xf>
    <xf numFmtId="0" fontId="45" fillId="0" borderId="40" xfId="2" applyFont="1" applyBorder="1" applyAlignment="1">
      <alignment horizontal="center" vertical="distributed" wrapText="1"/>
    </xf>
    <xf numFmtId="0" fontId="45" fillId="0" borderId="41" xfId="2" applyFont="1" applyBorder="1" applyAlignment="1">
      <alignment horizontal="center" vertical="distributed" wrapText="1"/>
    </xf>
    <xf numFmtId="0" fontId="45" fillId="0" borderId="42" xfId="2" applyFont="1" applyBorder="1" applyAlignment="1">
      <alignment horizontal="center" vertical="distributed" wrapText="1"/>
    </xf>
    <xf numFmtId="0" fontId="58" fillId="0" borderId="0" xfId="2" applyFont="1" applyBorder="1" applyAlignment="1">
      <alignment horizontal="center" vertical="center" wrapText="1"/>
    </xf>
    <xf numFmtId="0" fontId="7" fillId="0" borderId="0" xfId="1" applyFont="1" applyAlignment="1">
      <alignment horizontal="left"/>
    </xf>
    <xf numFmtId="0" fontId="45" fillId="0" borderId="0" xfId="2" applyFont="1" applyAlignment="1">
      <alignment horizontal="left" vertical="top"/>
    </xf>
    <xf numFmtId="0" fontId="45" fillId="0" borderId="0" xfId="2" applyFont="1" applyAlignment="1">
      <alignment horizontal="center" vertical="center"/>
    </xf>
    <xf numFmtId="0" fontId="45" fillId="0" borderId="0" xfId="2" applyFont="1" applyAlignment="1">
      <alignment horizontal="center"/>
    </xf>
    <xf numFmtId="0" fontId="45" fillId="0" borderId="30" xfId="2" applyFont="1" applyBorder="1" applyAlignment="1">
      <alignment horizontal="center" vertical="center" wrapText="1"/>
    </xf>
    <xf numFmtId="0" fontId="45" fillId="0" borderId="34" xfId="2" applyFont="1" applyBorder="1" applyAlignment="1">
      <alignment horizontal="center" vertical="center" wrapText="1"/>
    </xf>
    <xf numFmtId="0" fontId="45" fillId="0" borderId="31" xfId="2" applyFont="1" applyBorder="1" applyAlignment="1">
      <alignment horizontal="center" vertical="center" wrapText="1"/>
    </xf>
    <xf numFmtId="0" fontId="45" fillId="0" borderId="35" xfId="2" applyFont="1" applyBorder="1" applyAlignment="1">
      <alignment horizontal="center" vertical="center" wrapText="1"/>
    </xf>
    <xf numFmtId="0" fontId="45" fillId="0" borderId="32" xfId="2" applyFont="1" applyBorder="1" applyAlignment="1">
      <alignment horizontal="center" vertical="center" wrapText="1"/>
    </xf>
    <xf numFmtId="0" fontId="45" fillId="0" borderId="36" xfId="2" applyFont="1" applyBorder="1" applyAlignment="1">
      <alignment horizontal="center" vertical="center" wrapText="1"/>
    </xf>
    <xf numFmtId="0" fontId="45" fillId="0" borderId="33" xfId="2" applyFont="1" applyBorder="1" applyAlignment="1">
      <alignment horizontal="center" vertical="center" wrapText="1"/>
    </xf>
    <xf numFmtId="0" fontId="45" fillId="0" borderId="37" xfId="2" applyFont="1" applyBorder="1" applyAlignment="1">
      <alignment horizontal="center" vertical="center" wrapText="1"/>
    </xf>
    <xf numFmtId="0" fontId="45" fillId="0" borderId="16" xfId="2" applyFont="1" applyBorder="1" applyAlignment="1">
      <alignment horizontal="center" vertical="center" wrapText="1"/>
    </xf>
    <xf numFmtId="0" fontId="45" fillId="0" borderId="18" xfId="2" applyFont="1" applyBorder="1" applyAlignment="1">
      <alignment horizontal="center" vertical="center" wrapText="1"/>
    </xf>
    <xf numFmtId="0" fontId="67" fillId="2" borderId="1" xfId="56" applyNumberFormat="1" applyFont="1" applyFill="1" applyBorder="1" applyAlignment="1" applyProtection="1">
      <alignment horizontal="center" vertical="center" wrapText="1"/>
    </xf>
    <xf numFmtId="0" fontId="69" fillId="2" borderId="1" xfId="56" applyNumberFormat="1" applyFont="1" applyFill="1" applyBorder="1" applyAlignment="1" applyProtection="1">
      <alignment horizontal="center" vertical="center" wrapText="1"/>
    </xf>
    <xf numFmtId="0" fontId="69" fillId="2" borderId="12" xfId="56" applyNumberFormat="1" applyFont="1" applyFill="1" applyBorder="1" applyAlignment="1" applyProtection="1">
      <alignment horizontal="center" vertical="center" wrapText="1"/>
    </xf>
    <xf numFmtId="0" fontId="67" fillId="2" borderId="12" xfId="56" applyNumberFormat="1" applyFont="1" applyFill="1" applyBorder="1" applyAlignment="1" applyProtection="1">
      <alignment horizontal="center" vertical="center" wrapText="1"/>
    </xf>
    <xf numFmtId="0" fontId="70" fillId="0" borderId="13" xfId="2" applyFont="1" applyBorder="1" applyAlignment="1">
      <alignment horizontal="center" vertical="center" wrapText="1"/>
    </xf>
    <xf numFmtId="0" fontId="15" fillId="0" borderId="0" xfId="1" applyFont="1" applyAlignment="1">
      <alignment horizontal="left"/>
    </xf>
    <xf numFmtId="0" fontId="62" fillId="0" borderId="0" xfId="56" applyNumberFormat="1" applyFont="1" applyFill="1" applyBorder="1" applyAlignment="1" applyProtection="1">
      <alignment horizontal="center" vertical="top" wrapText="1"/>
    </xf>
    <xf numFmtId="0" fontId="65" fillId="2" borderId="9" xfId="56" applyNumberFormat="1" applyFont="1" applyFill="1" applyBorder="1" applyAlignment="1" applyProtection="1">
      <alignment horizontal="center" vertical="center" wrapText="1"/>
    </xf>
    <xf numFmtId="0" fontId="65" fillId="2" borderId="11" xfId="56" applyNumberFormat="1" applyFont="1" applyFill="1" applyBorder="1" applyAlignment="1" applyProtection="1">
      <alignment horizontal="center" vertical="center" wrapText="1"/>
    </xf>
    <xf numFmtId="0" fontId="65" fillId="2" borderId="10" xfId="56" applyNumberFormat="1" applyFont="1" applyFill="1" applyBorder="1" applyAlignment="1" applyProtection="1">
      <alignment horizontal="center" vertical="center" wrapText="1"/>
    </xf>
    <xf numFmtId="0" fontId="68" fillId="0" borderId="13" xfId="2" applyFont="1" applyBorder="1" applyAlignment="1">
      <alignment horizontal="center" vertical="center" wrapText="1"/>
    </xf>
    <xf numFmtId="0" fontId="65" fillId="2" borderId="72" xfId="56" applyNumberFormat="1" applyFont="1" applyFill="1" applyBorder="1" applyAlignment="1" applyProtection="1">
      <alignment horizontal="center" vertical="center" wrapText="1"/>
    </xf>
    <xf numFmtId="0" fontId="68" fillId="0" borderId="55" xfId="2" applyFont="1" applyBorder="1" applyAlignment="1">
      <alignment horizontal="center" vertical="center" wrapText="1"/>
    </xf>
    <xf numFmtId="0" fontId="67" fillId="2" borderId="9" xfId="56" applyNumberFormat="1" applyFont="1" applyFill="1" applyBorder="1" applyAlignment="1" applyProtection="1">
      <alignment horizontal="center" vertical="center" wrapText="1"/>
    </xf>
    <xf numFmtId="0" fontId="67" fillId="2" borderId="11" xfId="56" applyNumberFormat="1" applyFont="1" applyFill="1" applyBorder="1" applyAlignment="1" applyProtection="1">
      <alignment horizontal="center" vertical="center" wrapText="1"/>
    </xf>
    <xf numFmtId="0" fontId="67" fillId="2" borderId="3" xfId="56" applyNumberFormat="1" applyFont="1" applyFill="1" applyBorder="1" applyAlignment="1" applyProtection="1">
      <alignment horizontal="center" vertical="center" wrapText="1"/>
    </xf>
    <xf numFmtId="0" fontId="67" fillId="2" borderId="15" xfId="56" applyNumberFormat="1" applyFont="1" applyFill="1" applyBorder="1" applyAlignment="1" applyProtection="1">
      <alignment horizontal="center" vertical="center" wrapText="1"/>
    </xf>
    <xf numFmtId="0" fontId="67" fillId="2" borderId="58" xfId="56" applyNumberFormat="1" applyFont="1" applyFill="1" applyBorder="1" applyAlignment="1" applyProtection="1">
      <alignment horizontal="center" vertical="center" wrapText="1"/>
    </xf>
    <xf numFmtId="0" fontId="69" fillId="2" borderId="56" xfId="56" applyNumberFormat="1" applyFont="1" applyFill="1" applyBorder="1" applyAlignment="1" applyProtection="1">
      <alignment horizontal="center" vertical="center" wrapText="1"/>
    </xf>
    <xf numFmtId="0" fontId="70" fillId="0" borderId="57" xfId="2" applyFont="1" applyBorder="1" applyAlignment="1">
      <alignment horizontal="center" vertical="center" wrapText="1"/>
    </xf>
    <xf numFmtId="0" fontId="7" fillId="0" borderId="32" xfId="2" applyFont="1" applyBorder="1" applyAlignment="1">
      <alignment horizontal="center" vertical="center" textRotation="90" wrapText="1"/>
    </xf>
    <xf numFmtId="0" fontId="7" fillId="0" borderId="36" xfId="2" applyFont="1" applyBorder="1" applyAlignment="1">
      <alignment horizontal="center" vertical="center" textRotation="90" wrapText="1"/>
    </xf>
    <xf numFmtId="0" fontId="78" fillId="0" borderId="0" xfId="2" applyFont="1" applyAlignment="1">
      <alignment horizontal="center" vertical="center"/>
    </xf>
    <xf numFmtId="0" fontId="7" fillId="0" borderId="32" xfId="2" applyFont="1" applyBorder="1" applyAlignment="1">
      <alignment horizontal="center" vertical="center" wrapText="1" readingOrder="1"/>
    </xf>
    <xf numFmtId="0" fontId="7" fillId="0" borderId="52" xfId="2" applyFont="1" applyBorder="1" applyAlignment="1">
      <alignment horizontal="center" vertical="center" wrapText="1" readingOrder="1"/>
    </xf>
    <xf numFmtId="0" fontId="7" fillId="0" borderId="36" xfId="2" applyFont="1" applyBorder="1" applyAlignment="1">
      <alignment horizontal="center" vertical="center" wrapText="1" readingOrder="1"/>
    </xf>
    <xf numFmtId="0" fontId="7" fillId="0" borderId="32" xfId="2" applyFont="1" applyBorder="1" applyAlignment="1">
      <alignment horizontal="center" vertical="center" wrapText="1"/>
    </xf>
    <xf numFmtId="0" fontId="7" fillId="0" borderId="52" xfId="2" applyFont="1" applyBorder="1" applyAlignment="1">
      <alignment horizontal="center" vertical="center" wrapText="1"/>
    </xf>
    <xf numFmtId="0" fontId="7" fillId="0" borderId="36" xfId="2" applyFont="1" applyBorder="1" applyAlignment="1">
      <alignment horizontal="center" vertical="center" wrapText="1"/>
    </xf>
    <xf numFmtId="0" fontId="7" fillId="0" borderId="40" xfId="2" applyFont="1" applyBorder="1" applyAlignment="1">
      <alignment horizontal="center" vertical="center" wrapText="1"/>
    </xf>
    <xf numFmtId="0" fontId="7" fillId="0" borderId="41" xfId="2" applyFont="1" applyBorder="1" applyAlignment="1">
      <alignment horizontal="center" vertical="center" wrapText="1"/>
    </xf>
    <xf numFmtId="0" fontId="7" fillId="0" borderId="42" xfId="2" applyFont="1" applyBorder="1" applyAlignment="1">
      <alignment horizontal="center" vertical="center" wrapText="1"/>
    </xf>
    <xf numFmtId="0" fontId="15" fillId="0" borderId="5" xfId="2" applyFont="1" applyFill="1" applyBorder="1" applyAlignment="1">
      <alignment horizontal="center"/>
    </xf>
    <xf numFmtId="0" fontId="15" fillId="0" borderId="1" xfId="2" applyFont="1" applyFill="1" applyBorder="1" applyAlignment="1">
      <alignment horizontal="center"/>
    </xf>
    <xf numFmtId="0" fontId="15" fillId="0" borderId="6" xfId="2" applyFont="1" applyFill="1" applyBorder="1" applyAlignment="1">
      <alignment horizontal="center"/>
    </xf>
    <xf numFmtId="0" fontId="15" fillId="0" borderId="5" xfId="2" applyFont="1" applyFill="1" applyBorder="1" applyAlignment="1">
      <alignment horizontal="center" vertical="center"/>
    </xf>
    <xf numFmtId="0" fontId="11" fillId="0" borderId="0" xfId="2" applyFont="1" applyFill="1" applyAlignment="1">
      <alignment horizontal="center"/>
    </xf>
    <xf numFmtId="0" fontId="15" fillId="0" borderId="0" xfId="2" applyFont="1" applyFill="1" applyAlignment="1">
      <alignment horizontal="center"/>
    </xf>
    <xf numFmtId="0" fontId="13" fillId="0" borderId="0" xfId="2" quotePrefix="1" applyFont="1" applyFill="1" applyAlignment="1">
      <alignment horizontal="center"/>
    </xf>
    <xf numFmtId="0" fontId="48" fillId="0" borderId="0" xfId="2" applyFont="1" applyFill="1" applyAlignment="1">
      <alignment horizontal="justify" vertical="center"/>
    </xf>
    <xf numFmtId="0" fontId="14" fillId="0" borderId="0" xfId="2" applyAlignment="1">
      <alignment vertical="center"/>
    </xf>
    <xf numFmtId="166" fontId="56" fillId="0" borderId="31" xfId="2" applyNumberFormat="1" applyFont="1" applyFill="1" applyBorder="1" applyAlignment="1">
      <alignment horizontal="center" vertical="center" wrapText="1"/>
    </xf>
    <xf numFmtId="166" fontId="56" fillId="0" borderId="64" xfId="2" applyNumberFormat="1" applyFont="1" applyFill="1" applyBorder="1" applyAlignment="1">
      <alignment horizontal="center" vertical="center" wrapText="1"/>
    </xf>
    <xf numFmtId="166" fontId="56" fillId="0" borderId="32" xfId="2" applyNumberFormat="1" applyFont="1" applyFill="1" applyBorder="1" applyAlignment="1">
      <alignment horizontal="center" vertical="center" wrapText="1"/>
    </xf>
    <xf numFmtId="166" fontId="56" fillId="0" borderId="36" xfId="2" applyNumberFormat="1" applyFont="1" applyFill="1" applyBorder="1" applyAlignment="1">
      <alignment horizontal="center" vertical="center" wrapText="1"/>
    </xf>
    <xf numFmtId="166" fontId="56" fillId="0" borderId="62" xfId="2" applyNumberFormat="1" applyFont="1" applyFill="1" applyBorder="1" applyAlignment="1">
      <alignment horizontal="center" vertical="center" wrapText="1"/>
    </xf>
    <xf numFmtId="166" fontId="56" fillId="0" borderId="66" xfId="2" applyNumberFormat="1" applyFont="1" applyFill="1" applyBorder="1" applyAlignment="1">
      <alignment horizontal="center" vertical="center" wrapText="1"/>
    </xf>
    <xf numFmtId="0" fontId="80" fillId="0" borderId="0" xfId="1" applyFont="1" applyAlignment="1">
      <alignment horizontal="left"/>
    </xf>
    <xf numFmtId="0" fontId="83" fillId="0" borderId="0" xfId="2" applyFont="1" applyFill="1" applyAlignment="1">
      <alignment horizontal="center" vertical="center" wrapText="1"/>
    </xf>
    <xf numFmtId="0" fontId="63" fillId="0" borderId="0" xfId="56" applyNumberFormat="1" applyFont="1" applyFill="1" applyBorder="1" applyAlignment="1" applyProtection="1">
      <alignment horizontal="center" vertical="top" wrapText="1"/>
    </xf>
    <xf numFmtId="0" fontId="63" fillId="0" borderId="37" xfId="56" applyNumberFormat="1" applyFont="1" applyFill="1" applyBorder="1" applyAlignment="1" applyProtection="1">
      <alignment horizontal="center" vertical="top" wrapText="1"/>
    </xf>
    <xf numFmtId="49" fontId="85" fillId="0" borderId="31" xfId="2" applyNumberFormat="1" applyFont="1" applyFill="1" applyBorder="1" applyAlignment="1">
      <alignment horizontal="center" vertical="center" wrapText="1"/>
    </xf>
    <xf numFmtId="49" fontId="85" fillId="0" borderId="64" xfId="2" applyNumberFormat="1" applyFont="1" applyFill="1" applyBorder="1" applyAlignment="1">
      <alignment horizontal="center" vertical="center" wrapText="1"/>
    </xf>
    <xf numFmtId="49" fontId="85" fillId="0" borderId="32" xfId="2" applyNumberFormat="1" applyFont="1" applyFill="1" applyBorder="1" applyAlignment="1">
      <alignment horizontal="center" vertical="center" wrapText="1"/>
    </xf>
    <xf numFmtId="49" fontId="85" fillId="0" borderId="52" xfId="2" applyNumberFormat="1" applyFont="1" applyFill="1" applyBorder="1" applyAlignment="1">
      <alignment horizontal="center" vertical="center" wrapText="1"/>
    </xf>
    <xf numFmtId="0" fontId="86" fillId="0" borderId="61" xfId="2" applyFont="1" applyFill="1" applyBorder="1" applyAlignment="1">
      <alignment horizontal="center" vertical="center" wrapText="1"/>
    </xf>
    <xf numFmtId="0" fontId="86" fillId="0" borderId="65" xfId="2" applyFont="1" applyFill="1" applyBorder="1" applyAlignment="1">
      <alignment horizontal="center" vertical="center" wrapText="1"/>
    </xf>
    <xf numFmtId="0" fontId="56" fillId="0" borderId="31" xfId="2" applyFont="1" applyFill="1" applyBorder="1" applyAlignment="1">
      <alignment horizontal="center" vertical="center" wrapText="1"/>
    </xf>
    <xf numFmtId="0" fontId="56" fillId="0" borderId="64" xfId="2" applyFont="1" applyFill="1" applyBorder="1" applyAlignment="1">
      <alignment horizontal="center" vertical="center" wrapText="1"/>
    </xf>
    <xf numFmtId="166" fontId="56" fillId="0" borderId="61" xfId="2" applyNumberFormat="1" applyFont="1" applyFill="1" applyBorder="1" applyAlignment="1">
      <alignment horizontal="center" vertical="center" wrapText="1"/>
    </xf>
    <xf numFmtId="166" fontId="56" fillId="0" borderId="65" xfId="2" applyNumberFormat="1" applyFont="1" applyFill="1" applyBorder="1" applyAlignment="1">
      <alignment horizontal="center" vertical="center" wrapText="1"/>
    </xf>
    <xf numFmtId="0" fontId="22" fillId="0" borderId="32" xfId="2" applyFont="1" applyFill="1" applyBorder="1" applyAlignment="1">
      <alignment horizontal="center" vertical="center" wrapText="1"/>
    </xf>
    <xf numFmtId="0" fontId="22" fillId="0" borderId="36" xfId="2" applyFont="1" applyFill="1" applyBorder="1" applyAlignment="1">
      <alignment horizontal="center" vertical="center" wrapText="1"/>
    </xf>
    <xf numFmtId="0" fontId="22" fillId="0" borderId="40" xfId="2" applyFont="1" applyFill="1" applyBorder="1" applyAlignment="1">
      <alignment horizontal="center" vertical="center" wrapText="1"/>
    </xf>
    <xf numFmtId="0" fontId="22" fillId="0" borderId="41" xfId="2" applyFont="1" applyFill="1" applyBorder="1" applyAlignment="1">
      <alignment horizontal="center" vertical="center" wrapText="1"/>
    </xf>
    <xf numFmtId="0" fontId="22" fillId="0" borderId="42" xfId="2" applyFont="1" applyFill="1" applyBorder="1" applyAlignment="1">
      <alignment horizontal="center" vertical="center" wrapText="1"/>
    </xf>
    <xf numFmtId="0" fontId="2" fillId="0" borderId="0" xfId="0" applyFont="1" applyAlignment="1">
      <alignment horizontal="center" wrapText="1"/>
    </xf>
    <xf numFmtId="0" fontId="1" fillId="0" borderId="0" xfId="0" applyFont="1" applyAlignment="1">
      <alignment horizontal="center"/>
    </xf>
    <xf numFmtId="0" fontId="4" fillId="0" borderId="2" xfId="0" applyFont="1" applyBorder="1" applyAlignment="1">
      <alignment horizontal="center" vertical="center" wrapText="1"/>
    </xf>
    <xf numFmtId="0" fontId="1" fillId="0" borderId="5" xfId="0" applyFont="1" applyBorder="1" applyAlignment="1">
      <alignment horizontal="center" vertical="center" wrapText="1"/>
    </xf>
    <xf numFmtId="0" fontId="4"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63" fillId="0" borderId="40" xfId="2" applyFont="1" applyFill="1" applyBorder="1" applyAlignment="1">
      <alignment horizontal="center" vertical="center" wrapText="1"/>
    </xf>
    <xf numFmtId="0" fontId="63" fillId="0" borderId="70" xfId="2" applyFont="1" applyFill="1" applyBorder="1" applyAlignment="1">
      <alignment horizontal="center" vertical="center" wrapText="1"/>
    </xf>
    <xf numFmtId="0" fontId="63" fillId="2" borderId="16" xfId="2" applyFont="1" applyFill="1" applyBorder="1" applyAlignment="1">
      <alignment horizontal="center" vertical="center" wrapText="1"/>
    </xf>
    <xf numFmtId="0" fontId="63" fillId="2" borderId="17" xfId="2" applyFont="1" applyFill="1" applyBorder="1" applyAlignment="1">
      <alignment horizontal="center" vertical="center" wrapText="1"/>
    </xf>
    <xf numFmtId="0" fontId="15" fillId="2" borderId="59" xfId="2" applyFont="1" applyFill="1" applyBorder="1" applyAlignment="1">
      <alignment vertical="top" wrapText="1"/>
    </xf>
    <xf numFmtId="0" fontId="96" fillId="2" borderId="59" xfId="2" applyFont="1" applyFill="1" applyBorder="1" applyAlignment="1">
      <alignment vertical="top" wrapText="1"/>
    </xf>
    <xf numFmtId="0" fontId="15" fillId="0" borderId="0" xfId="2" applyFont="1" applyAlignment="1">
      <alignment horizontal="left" vertical="center" wrapText="1"/>
    </xf>
    <xf numFmtId="0" fontId="63" fillId="0" borderId="0" xfId="2" applyFont="1" applyBorder="1" applyAlignment="1">
      <alignment horizontal="center" vertical="top" wrapText="1"/>
    </xf>
    <xf numFmtId="4" fontId="63" fillId="0" borderId="0" xfId="2" applyNumberFormat="1" applyFont="1" applyBorder="1" applyAlignment="1">
      <alignment horizontal="left" vertical="center" wrapText="1"/>
    </xf>
    <xf numFmtId="0" fontId="96" fillId="0" borderId="0" xfId="2" applyFont="1" applyAlignment="1">
      <alignment vertical="center" wrapText="1"/>
    </xf>
    <xf numFmtId="4" fontId="63" fillId="0" borderId="45" xfId="2" applyNumberFormat="1" applyFont="1" applyBorder="1" applyAlignment="1">
      <alignment horizontal="left" vertical="center" wrapText="1"/>
    </xf>
    <xf numFmtId="4" fontId="63" fillId="0" borderId="65" xfId="2" applyNumberFormat="1" applyFont="1" applyBorder="1" applyAlignment="1">
      <alignment horizontal="left" vertical="center" wrapText="1"/>
    </xf>
    <xf numFmtId="0" fontId="96" fillId="0" borderId="65" xfId="2" applyFont="1" applyBorder="1" applyAlignment="1">
      <alignment horizontal="left" vertical="center" wrapText="1"/>
    </xf>
    <xf numFmtId="0" fontId="15" fillId="2" borderId="40" xfId="2" applyFont="1" applyFill="1" applyBorder="1" applyAlignment="1">
      <alignment horizontal="center" vertical="center" wrapText="1"/>
    </xf>
    <xf numFmtId="0" fontId="15" fillId="2" borderId="70" xfId="2" applyFont="1" applyFill="1" applyBorder="1" applyAlignment="1">
      <alignment horizontal="center" vertical="center" wrapText="1"/>
    </xf>
    <xf numFmtId="0" fontId="63" fillId="2" borderId="51" xfId="2" applyFont="1" applyFill="1" applyBorder="1" applyAlignment="1">
      <alignment horizontal="left" vertical="center"/>
    </xf>
    <xf numFmtId="0" fontId="63" fillId="2" borderId="0" xfId="2" applyFont="1" applyFill="1" applyBorder="1" applyAlignment="1">
      <alignment horizontal="left" vertical="center"/>
    </xf>
    <xf numFmtId="0" fontId="96" fillId="2" borderId="0" xfId="2" applyFont="1" applyFill="1" applyBorder="1" applyAlignment="1">
      <alignment vertical="center"/>
    </xf>
    <xf numFmtId="0" fontId="96" fillId="2" borderId="53" xfId="2" applyFont="1" applyFill="1" applyBorder="1" applyAlignment="1">
      <alignment vertical="center"/>
    </xf>
    <xf numFmtId="49" fontId="79" fillId="0" borderId="0" xfId="2" applyNumberFormat="1" applyFont="1" applyBorder="1" applyAlignment="1">
      <alignment horizontal="center" vertical="center"/>
    </xf>
    <xf numFmtId="0" fontId="79" fillId="0" borderId="0" xfId="2" applyFont="1" applyBorder="1" applyAlignment="1">
      <alignment horizontal="left" vertical="center" wrapText="1"/>
    </xf>
    <xf numFmtId="166" fontId="79" fillId="0" borderId="0" xfId="2" applyNumberFormat="1" applyFont="1" applyBorder="1" applyAlignment="1">
      <alignment vertical="center" wrapText="1"/>
    </xf>
    <xf numFmtId="49" fontId="77" fillId="0" borderId="0" xfId="2" applyNumberFormat="1" applyFont="1" applyBorder="1" applyAlignment="1">
      <alignment horizontal="center" vertical="center"/>
    </xf>
    <xf numFmtId="0" fontId="77" fillId="0" borderId="0" xfId="2" applyFont="1" applyBorder="1" applyAlignment="1">
      <alignment horizontal="left" vertical="center" wrapText="1"/>
    </xf>
    <xf numFmtId="0" fontId="77" fillId="0" borderId="0" xfId="2" applyFont="1" applyBorder="1" applyAlignment="1">
      <alignment horizontal="center" vertical="center" wrapText="1"/>
    </xf>
    <xf numFmtId="168" fontId="77" fillId="0" borderId="0" xfId="2" applyNumberFormat="1" applyFont="1" applyBorder="1" applyAlignment="1">
      <alignment vertical="center"/>
    </xf>
    <xf numFmtId="0" fontId="102" fillId="0" borderId="0" xfId="2" applyFont="1" applyBorder="1" applyAlignment="1">
      <alignment horizontal="center" vertical="center" wrapText="1"/>
    </xf>
    <xf numFmtId="0" fontId="1" fillId="0" borderId="5" xfId="0" applyFont="1" applyFill="1" applyBorder="1" applyAlignment="1">
      <alignment vertical="center"/>
    </xf>
    <xf numFmtId="0" fontId="1" fillId="0" borderId="1" xfId="0" applyFont="1" applyFill="1" applyBorder="1" applyAlignment="1">
      <alignment vertical="center" wrapText="1"/>
    </xf>
    <xf numFmtId="0" fontId="1" fillId="0" borderId="0" xfId="0" applyFont="1" applyFill="1"/>
  </cellXfs>
  <cellStyles count="72">
    <cellStyle name="20% – Акцентування1" xfId="3"/>
    <cellStyle name="20% – Акцентування2" xfId="4"/>
    <cellStyle name="20% – Акцентування3" xfId="5"/>
    <cellStyle name="20% – Акцентування4" xfId="6"/>
    <cellStyle name="20% – Акцентування5" xfId="7"/>
    <cellStyle name="20% – Акцентування6" xfId="8"/>
    <cellStyle name="40% – Акцентування1" xfId="9"/>
    <cellStyle name="40% – Акцентування2" xfId="10"/>
    <cellStyle name="40% – Акцентування3" xfId="11"/>
    <cellStyle name="40% – Акцентування4" xfId="12"/>
    <cellStyle name="40% – Акцентування5" xfId="13"/>
    <cellStyle name="40% – Акцентування6" xfId="14"/>
    <cellStyle name="60% – Акцентування1" xfId="15"/>
    <cellStyle name="60% – Акцентування2" xfId="16"/>
    <cellStyle name="60% – Акцентування3" xfId="17"/>
    <cellStyle name="60% – Акцентування4" xfId="18"/>
    <cellStyle name="60% – Акцентування5" xfId="19"/>
    <cellStyle name="60% – Акцентування6" xfId="20"/>
    <cellStyle name="Normal_meresha_07" xfId="21"/>
    <cellStyle name="Акцентування1" xfId="22"/>
    <cellStyle name="Акцентування2" xfId="23"/>
    <cellStyle name="Акцентування3" xfId="24"/>
    <cellStyle name="Акцентування4" xfId="25"/>
    <cellStyle name="Акцентування5" xfId="26"/>
    <cellStyle name="Акцентування6" xfId="27"/>
    <cellStyle name="Ввід" xfId="28"/>
    <cellStyle name="Добре" xfId="29"/>
    <cellStyle name="Звичайний 10" xfId="30"/>
    <cellStyle name="Звичайний 11" xfId="31"/>
    <cellStyle name="Звичайний 12" xfId="32"/>
    <cellStyle name="Звичайний 13" xfId="33"/>
    <cellStyle name="Звичайний 14" xfId="34"/>
    <cellStyle name="Звичайний 15" xfId="35"/>
    <cellStyle name="Звичайний 16" xfId="36"/>
    <cellStyle name="Звичайний 17" xfId="37"/>
    <cellStyle name="Звичайний 18" xfId="38"/>
    <cellStyle name="Звичайний 19" xfId="39"/>
    <cellStyle name="Звичайний 2" xfId="40"/>
    <cellStyle name="Звичайний 20" xfId="41"/>
    <cellStyle name="Звичайний 3" xfId="42"/>
    <cellStyle name="Звичайний 4" xfId="43"/>
    <cellStyle name="Звичайний 5" xfId="44"/>
    <cellStyle name="Звичайний 6" xfId="45"/>
    <cellStyle name="Звичайний 7" xfId="46"/>
    <cellStyle name="Звичайний 8" xfId="47"/>
    <cellStyle name="Звичайний 9" xfId="48"/>
    <cellStyle name="Звичайний_Додаток _ 3 зм_ни 4575" xfId="49"/>
    <cellStyle name="Зв'язана клітинка" xfId="50"/>
    <cellStyle name="Контрольна клітинка" xfId="51"/>
    <cellStyle name="Назва" xfId="52"/>
    <cellStyle name="Обчислення" xfId="53"/>
    <cellStyle name="Обычный" xfId="0" builtinId="0"/>
    <cellStyle name="Обычный 10" xfId="54"/>
    <cellStyle name="Обычный 11" xfId="55"/>
    <cellStyle name="Обычный 2" xfId="2"/>
    <cellStyle name="Обычный 2 2" xfId="56"/>
    <cellStyle name="Обычный 2_Дод до ріш.№ 1182 Про внесення змін у міський бюджет на 2019 рік" xfId="57"/>
    <cellStyle name="Обычный 3" xfId="1"/>
    <cellStyle name="Обычный 4" xfId="58"/>
    <cellStyle name="Обычный 5" xfId="59"/>
    <cellStyle name="Обычный 6" xfId="60"/>
    <cellStyle name="Обычный 7" xfId="61"/>
    <cellStyle name="Обычный 8" xfId="62"/>
    <cellStyle name="Обычный 9" xfId="63"/>
    <cellStyle name="Підсумок" xfId="64"/>
    <cellStyle name="Поганий" xfId="65"/>
    <cellStyle name="Примітка" xfId="66"/>
    <cellStyle name="Результат" xfId="67"/>
    <cellStyle name="Середній" xfId="68"/>
    <cellStyle name="Стиль 1" xfId="69"/>
    <cellStyle name="Текст попередження" xfId="70"/>
    <cellStyle name="Текст пояснення" xfId="71"/>
  </cellStyles>
  <dxfs count="0"/>
  <tableStyles count="0" defaultTableStyle="TableStyleMedium2" defaultPivotStyle="PivotStyleLight16"/>
  <colors>
    <mruColors>
      <color rgb="FF66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ownloads/&#1076;&#1086;&#1076;&#1072;&#1090;&#1082;&#1080;%20&#1076;&#1086;%20&#1088;&#1110;&#1096;%20&#8470;%20100%20&#1087;&#1088;&#1086;%20&#1079;&#1084;&#1110;&#1085;&#1080;%20&#1076;&#1086;%20&#1084;&#1110;&#1089;&#1100;&#1082;&#1086;&#1075;&#1086;%20&#1073;&#1102;&#1078;&#1077;&#1090;&#1091;%20&#1085;&#1072;%202021%20&#1088;&#1110;&#108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tonina/AppData/Local/Temp/Rar$DIa20904.32448/&#1076;&#1086;&#1076;&#1072;&#1090;&#1082;&#1080;%20&#1076;&#1086;%20&#1088;&#1110;&#1096;%20&#8470;%20&#1087;&#1088;&#1086;%20&#1079;&#1084;&#1110;&#1085;&#1080;%20&#1076;&#1086;%20&#1073;&#1102;&#1078;&#1077;&#1090;&#1091;%20&#1082;&#1074;&#1110;&#1090;&#1077;&#1085;&#1100;%202021%20&#1088;&#1086;&#1082;&#1091;(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д 1"/>
      <sheetName val="дод 2"/>
      <sheetName val="дод 3 "/>
      <sheetName val="дод 4"/>
      <sheetName val="Дод 5"/>
      <sheetName val="дод 6 "/>
      <sheetName val="дод7"/>
      <sheetName val="дод.8"/>
    </sheetNames>
    <sheetDataSet>
      <sheetData sheetId="0">
        <row r="93">
          <cell r="D93">
            <v>2855300</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д 1"/>
      <sheetName val="дод 2 "/>
      <sheetName val="дод 3 "/>
      <sheetName val="дод 4"/>
      <sheetName val="Дод 5 "/>
      <sheetName val="дод 6 "/>
      <sheetName val="дод7"/>
      <sheetName val="дод.8"/>
    </sheetNames>
    <sheetDataSet>
      <sheetData sheetId="0">
        <row r="96">
          <cell r="C96">
            <v>3556385</v>
          </cell>
          <cell r="D96">
            <v>3556385</v>
          </cell>
        </row>
      </sheetData>
      <sheetData sheetId="1" refreshError="1"/>
      <sheetData sheetId="2" refreshError="1"/>
      <sheetData sheetId="3" refreshError="1"/>
      <sheetData sheetId="4" refreshError="1"/>
      <sheetData sheetId="5" refreshError="1"/>
      <sheetData sheetId="6" refreshError="1"/>
      <sheetData sheetId="7">
        <row r="196">
          <cell r="C196">
            <v>5252833.59</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0"/>
  <sheetViews>
    <sheetView tabSelected="1" topLeftCell="A10" zoomScaleNormal="100" zoomScaleSheetLayoutView="87" workbookViewId="0">
      <selection activeCell="B3" sqref="B3"/>
    </sheetView>
  </sheetViews>
  <sheetFormatPr defaultRowHeight="12.75" x14ac:dyDescent="0.2"/>
  <cols>
    <col min="1" max="1" width="11.7109375" style="46" customWidth="1"/>
    <col min="2" max="2" width="58.42578125" style="93" customWidth="1"/>
    <col min="3" max="3" width="15.140625" style="46" customWidth="1"/>
    <col min="4" max="4" width="15.85546875" style="46" customWidth="1"/>
    <col min="5" max="5" width="13.140625" style="46" customWidth="1"/>
    <col min="6" max="6" width="14" style="46" customWidth="1"/>
    <col min="7" max="7" width="13.140625" style="46" hidden="1" customWidth="1"/>
    <col min="8" max="11" width="9.140625" style="46" hidden="1" customWidth="1"/>
    <col min="12" max="12" width="29.5703125" style="46" hidden="1" customWidth="1"/>
    <col min="13" max="13" width="0" style="46" hidden="1" customWidth="1"/>
    <col min="14" max="14" width="9.140625" style="46"/>
    <col min="15" max="15" width="0" style="46" hidden="1" customWidth="1"/>
    <col min="16" max="256" width="9.140625" style="46"/>
    <col min="257" max="257" width="9.85546875" style="46" customWidth="1"/>
    <col min="258" max="258" width="58.42578125" style="46" customWidth="1"/>
    <col min="259" max="259" width="15.140625" style="46" customWidth="1"/>
    <col min="260" max="260" width="15.85546875" style="46" customWidth="1"/>
    <col min="261" max="261" width="12.140625" style="46" customWidth="1"/>
    <col min="262" max="262" width="12.7109375" style="46" customWidth="1"/>
    <col min="263" max="269" width="0" style="46" hidden="1" customWidth="1"/>
    <col min="270" max="270" width="9.140625" style="46"/>
    <col min="271" max="271" width="0" style="46" hidden="1" customWidth="1"/>
    <col min="272" max="512" width="9.140625" style="46"/>
    <col min="513" max="513" width="9.85546875" style="46" customWidth="1"/>
    <col min="514" max="514" width="58.42578125" style="46" customWidth="1"/>
    <col min="515" max="515" width="15.140625" style="46" customWidth="1"/>
    <col min="516" max="516" width="15.85546875" style="46" customWidth="1"/>
    <col min="517" max="517" width="12.140625" style="46" customWidth="1"/>
    <col min="518" max="518" width="12.7109375" style="46" customWidth="1"/>
    <col min="519" max="525" width="0" style="46" hidden="1" customWidth="1"/>
    <col min="526" max="526" width="9.140625" style="46"/>
    <col min="527" max="527" width="0" style="46" hidden="1" customWidth="1"/>
    <col min="528" max="768" width="9.140625" style="46"/>
    <col min="769" max="769" width="9.85546875" style="46" customWidth="1"/>
    <col min="770" max="770" width="58.42578125" style="46" customWidth="1"/>
    <col min="771" max="771" width="15.140625" style="46" customWidth="1"/>
    <col min="772" max="772" width="15.85546875" style="46" customWidth="1"/>
    <col min="773" max="773" width="12.140625" style="46" customWidth="1"/>
    <col min="774" max="774" width="12.7109375" style="46" customWidth="1"/>
    <col min="775" max="781" width="0" style="46" hidden="1" customWidth="1"/>
    <col min="782" max="782" width="9.140625" style="46"/>
    <col min="783" max="783" width="0" style="46" hidden="1" customWidth="1"/>
    <col min="784" max="1024" width="9.140625" style="46"/>
    <col min="1025" max="1025" width="9.85546875" style="46" customWidth="1"/>
    <col min="1026" max="1026" width="58.42578125" style="46" customWidth="1"/>
    <col min="1027" max="1027" width="15.140625" style="46" customWidth="1"/>
    <col min="1028" max="1028" width="15.85546875" style="46" customWidth="1"/>
    <col min="1029" max="1029" width="12.140625" style="46" customWidth="1"/>
    <col min="1030" max="1030" width="12.7109375" style="46" customWidth="1"/>
    <col min="1031" max="1037" width="0" style="46" hidden="1" customWidth="1"/>
    <col min="1038" max="1038" width="9.140625" style="46"/>
    <col min="1039" max="1039" width="0" style="46" hidden="1" customWidth="1"/>
    <col min="1040" max="1280" width="9.140625" style="46"/>
    <col min="1281" max="1281" width="9.85546875" style="46" customWidth="1"/>
    <col min="1282" max="1282" width="58.42578125" style="46" customWidth="1"/>
    <col min="1283" max="1283" width="15.140625" style="46" customWidth="1"/>
    <col min="1284" max="1284" width="15.85546875" style="46" customWidth="1"/>
    <col min="1285" max="1285" width="12.140625" style="46" customWidth="1"/>
    <col min="1286" max="1286" width="12.7109375" style="46" customWidth="1"/>
    <col min="1287" max="1293" width="0" style="46" hidden="1" customWidth="1"/>
    <col min="1294" max="1294" width="9.140625" style="46"/>
    <col min="1295" max="1295" width="0" style="46" hidden="1" customWidth="1"/>
    <col min="1296" max="1536" width="9.140625" style="46"/>
    <col min="1537" max="1537" width="9.85546875" style="46" customWidth="1"/>
    <col min="1538" max="1538" width="58.42578125" style="46" customWidth="1"/>
    <col min="1539" max="1539" width="15.140625" style="46" customWidth="1"/>
    <col min="1540" max="1540" width="15.85546875" style="46" customWidth="1"/>
    <col min="1541" max="1541" width="12.140625" style="46" customWidth="1"/>
    <col min="1542" max="1542" width="12.7109375" style="46" customWidth="1"/>
    <col min="1543" max="1549" width="0" style="46" hidden="1" customWidth="1"/>
    <col min="1550" max="1550" width="9.140625" style="46"/>
    <col min="1551" max="1551" width="0" style="46" hidden="1" customWidth="1"/>
    <col min="1552" max="1792" width="9.140625" style="46"/>
    <col min="1793" max="1793" width="9.85546875" style="46" customWidth="1"/>
    <col min="1794" max="1794" width="58.42578125" style="46" customWidth="1"/>
    <col min="1795" max="1795" width="15.140625" style="46" customWidth="1"/>
    <col min="1796" max="1796" width="15.85546875" style="46" customWidth="1"/>
    <col min="1797" max="1797" width="12.140625" style="46" customWidth="1"/>
    <col min="1798" max="1798" width="12.7109375" style="46" customWidth="1"/>
    <col min="1799" max="1805" width="0" style="46" hidden="1" customWidth="1"/>
    <col min="1806" max="1806" width="9.140625" style="46"/>
    <col min="1807" max="1807" width="0" style="46" hidden="1" customWidth="1"/>
    <col min="1808" max="2048" width="9.140625" style="46"/>
    <col min="2049" max="2049" width="9.85546875" style="46" customWidth="1"/>
    <col min="2050" max="2050" width="58.42578125" style="46" customWidth="1"/>
    <col min="2051" max="2051" width="15.140625" style="46" customWidth="1"/>
    <col min="2052" max="2052" width="15.85546875" style="46" customWidth="1"/>
    <col min="2053" max="2053" width="12.140625" style="46" customWidth="1"/>
    <col min="2054" max="2054" width="12.7109375" style="46" customWidth="1"/>
    <col min="2055" max="2061" width="0" style="46" hidden="1" customWidth="1"/>
    <col min="2062" max="2062" width="9.140625" style="46"/>
    <col min="2063" max="2063" width="0" style="46" hidden="1" customWidth="1"/>
    <col min="2064" max="2304" width="9.140625" style="46"/>
    <col min="2305" max="2305" width="9.85546875" style="46" customWidth="1"/>
    <col min="2306" max="2306" width="58.42578125" style="46" customWidth="1"/>
    <col min="2307" max="2307" width="15.140625" style="46" customWidth="1"/>
    <col min="2308" max="2308" width="15.85546875" style="46" customWidth="1"/>
    <col min="2309" max="2309" width="12.140625" style="46" customWidth="1"/>
    <col min="2310" max="2310" width="12.7109375" style="46" customWidth="1"/>
    <col min="2311" max="2317" width="0" style="46" hidden="1" customWidth="1"/>
    <col min="2318" max="2318" width="9.140625" style="46"/>
    <col min="2319" max="2319" width="0" style="46" hidden="1" customWidth="1"/>
    <col min="2320" max="2560" width="9.140625" style="46"/>
    <col min="2561" max="2561" width="9.85546875" style="46" customWidth="1"/>
    <col min="2562" max="2562" width="58.42578125" style="46" customWidth="1"/>
    <col min="2563" max="2563" width="15.140625" style="46" customWidth="1"/>
    <col min="2564" max="2564" width="15.85546875" style="46" customWidth="1"/>
    <col min="2565" max="2565" width="12.140625" style="46" customWidth="1"/>
    <col min="2566" max="2566" width="12.7109375" style="46" customWidth="1"/>
    <col min="2567" max="2573" width="0" style="46" hidden="1" customWidth="1"/>
    <col min="2574" max="2574" width="9.140625" style="46"/>
    <col min="2575" max="2575" width="0" style="46" hidden="1" customWidth="1"/>
    <col min="2576" max="2816" width="9.140625" style="46"/>
    <col min="2817" max="2817" width="9.85546875" style="46" customWidth="1"/>
    <col min="2818" max="2818" width="58.42578125" style="46" customWidth="1"/>
    <col min="2819" max="2819" width="15.140625" style="46" customWidth="1"/>
    <col min="2820" max="2820" width="15.85546875" style="46" customWidth="1"/>
    <col min="2821" max="2821" width="12.140625" style="46" customWidth="1"/>
    <col min="2822" max="2822" width="12.7109375" style="46" customWidth="1"/>
    <col min="2823" max="2829" width="0" style="46" hidden="1" customWidth="1"/>
    <col min="2830" max="2830" width="9.140625" style="46"/>
    <col min="2831" max="2831" width="0" style="46" hidden="1" customWidth="1"/>
    <col min="2832" max="3072" width="9.140625" style="46"/>
    <col min="3073" max="3073" width="9.85546875" style="46" customWidth="1"/>
    <col min="3074" max="3074" width="58.42578125" style="46" customWidth="1"/>
    <col min="3075" max="3075" width="15.140625" style="46" customWidth="1"/>
    <col min="3076" max="3076" width="15.85546875" style="46" customWidth="1"/>
    <col min="3077" max="3077" width="12.140625" style="46" customWidth="1"/>
    <col min="3078" max="3078" width="12.7109375" style="46" customWidth="1"/>
    <col min="3079" max="3085" width="0" style="46" hidden="1" customWidth="1"/>
    <col min="3086" max="3086" width="9.140625" style="46"/>
    <col min="3087" max="3087" width="0" style="46" hidden="1" customWidth="1"/>
    <col min="3088" max="3328" width="9.140625" style="46"/>
    <col min="3329" max="3329" width="9.85546875" style="46" customWidth="1"/>
    <col min="3330" max="3330" width="58.42578125" style="46" customWidth="1"/>
    <col min="3331" max="3331" width="15.140625" style="46" customWidth="1"/>
    <col min="3332" max="3332" width="15.85546875" style="46" customWidth="1"/>
    <col min="3333" max="3333" width="12.140625" style="46" customWidth="1"/>
    <col min="3334" max="3334" width="12.7109375" style="46" customWidth="1"/>
    <col min="3335" max="3341" width="0" style="46" hidden="1" customWidth="1"/>
    <col min="3342" max="3342" width="9.140625" style="46"/>
    <col min="3343" max="3343" width="0" style="46" hidden="1" customWidth="1"/>
    <col min="3344" max="3584" width="9.140625" style="46"/>
    <col min="3585" max="3585" width="9.85546875" style="46" customWidth="1"/>
    <col min="3586" max="3586" width="58.42578125" style="46" customWidth="1"/>
    <col min="3587" max="3587" width="15.140625" style="46" customWidth="1"/>
    <col min="3588" max="3588" width="15.85546875" style="46" customWidth="1"/>
    <col min="3589" max="3589" width="12.140625" style="46" customWidth="1"/>
    <col min="3590" max="3590" width="12.7109375" style="46" customWidth="1"/>
    <col min="3591" max="3597" width="0" style="46" hidden="1" customWidth="1"/>
    <col min="3598" max="3598" width="9.140625" style="46"/>
    <col min="3599" max="3599" width="0" style="46" hidden="1" customWidth="1"/>
    <col min="3600" max="3840" width="9.140625" style="46"/>
    <col min="3841" max="3841" width="9.85546875" style="46" customWidth="1"/>
    <col min="3842" max="3842" width="58.42578125" style="46" customWidth="1"/>
    <col min="3843" max="3843" width="15.140625" style="46" customWidth="1"/>
    <col min="3844" max="3844" width="15.85546875" style="46" customWidth="1"/>
    <col min="3845" max="3845" width="12.140625" style="46" customWidth="1"/>
    <col min="3846" max="3846" width="12.7109375" style="46" customWidth="1"/>
    <col min="3847" max="3853" width="0" style="46" hidden="1" customWidth="1"/>
    <col min="3854" max="3854" width="9.140625" style="46"/>
    <col min="3855" max="3855" width="0" style="46" hidden="1" customWidth="1"/>
    <col min="3856" max="4096" width="9.140625" style="46"/>
    <col min="4097" max="4097" width="9.85546875" style="46" customWidth="1"/>
    <col min="4098" max="4098" width="58.42578125" style="46" customWidth="1"/>
    <col min="4099" max="4099" width="15.140625" style="46" customWidth="1"/>
    <col min="4100" max="4100" width="15.85546875" style="46" customWidth="1"/>
    <col min="4101" max="4101" width="12.140625" style="46" customWidth="1"/>
    <col min="4102" max="4102" width="12.7109375" style="46" customWidth="1"/>
    <col min="4103" max="4109" width="0" style="46" hidden="1" customWidth="1"/>
    <col min="4110" max="4110" width="9.140625" style="46"/>
    <col min="4111" max="4111" width="0" style="46" hidden="1" customWidth="1"/>
    <col min="4112" max="4352" width="9.140625" style="46"/>
    <col min="4353" max="4353" width="9.85546875" style="46" customWidth="1"/>
    <col min="4354" max="4354" width="58.42578125" style="46" customWidth="1"/>
    <col min="4355" max="4355" width="15.140625" style="46" customWidth="1"/>
    <col min="4356" max="4356" width="15.85546875" style="46" customWidth="1"/>
    <col min="4357" max="4357" width="12.140625" style="46" customWidth="1"/>
    <col min="4358" max="4358" width="12.7109375" style="46" customWidth="1"/>
    <col min="4359" max="4365" width="0" style="46" hidden="1" customWidth="1"/>
    <col min="4366" max="4366" width="9.140625" style="46"/>
    <col min="4367" max="4367" width="0" style="46" hidden="1" customWidth="1"/>
    <col min="4368" max="4608" width="9.140625" style="46"/>
    <col min="4609" max="4609" width="9.85546875" style="46" customWidth="1"/>
    <col min="4610" max="4610" width="58.42578125" style="46" customWidth="1"/>
    <col min="4611" max="4611" width="15.140625" style="46" customWidth="1"/>
    <col min="4612" max="4612" width="15.85546875" style="46" customWidth="1"/>
    <col min="4613" max="4613" width="12.140625" style="46" customWidth="1"/>
    <col min="4614" max="4614" width="12.7109375" style="46" customWidth="1"/>
    <col min="4615" max="4621" width="0" style="46" hidden="1" customWidth="1"/>
    <col min="4622" max="4622" width="9.140625" style="46"/>
    <col min="4623" max="4623" width="0" style="46" hidden="1" customWidth="1"/>
    <col min="4624" max="4864" width="9.140625" style="46"/>
    <col min="4865" max="4865" width="9.85546875" style="46" customWidth="1"/>
    <col min="4866" max="4866" width="58.42578125" style="46" customWidth="1"/>
    <col min="4867" max="4867" width="15.140625" style="46" customWidth="1"/>
    <col min="4868" max="4868" width="15.85546875" style="46" customWidth="1"/>
    <col min="4869" max="4869" width="12.140625" style="46" customWidth="1"/>
    <col min="4870" max="4870" width="12.7109375" style="46" customWidth="1"/>
    <col min="4871" max="4877" width="0" style="46" hidden="1" customWidth="1"/>
    <col min="4878" max="4878" width="9.140625" style="46"/>
    <col min="4879" max="4879" width="0" style="46" hidden="1" customWidth="1"/>
    <col min="4880" max="5120" width="9.140625" style="46"/>
    <col min="5121" max="5121" width="9.85546875" style="46" customWidth="1"/>
    <col min="5122" max="5122" width="58.42578125" style="46" customWidth="1"/>
    <col min="5123" max="5123" width="15.140625" style="46" customWidth="1"/>
    <col min="5124" max="5124" width="15.85546875" style="46" customWidth="1"/>
    <col min="5125" max="5125" width="12.140625" style="46" customWidth="1"/>
    <col min="5126" max="5126" width="12.7109375" style="46" customWidth="1"/>
    <col min="5127" max="5133" width="0" style="46" hidden="1" customWidth="1"/>
    <col min="5134" max="5134" width="9.140625" style="46"/>
    <col min="5135" max="5135" width="0" style="46" hidden="1" customWidth="1"/>
    <col min="5136" max="5376" width="9.140625" style="46"/>
    <col min="5377" max="5377" width="9.85546875" style="46" customWidth="1"/>
    <col min="5378" max="5378" width="58.42578125" style="46" customWidth="1"/>
    <col min="5379" max="5379" width="15.140625" style="46" customWidth="1"/>
    <col min="5380" max="5380" width="15.85546875" style="46" customWidth="1"/>
    <col min="5381" max="5381" width="12.140625" style="46" customWidth="1"/>
    <col min="5382" max="5382" width="12.7109375" style="46" customWidth="1"/>
    <col min="5383" max="5389" width="0" style="46" hidden="1" customWidth="1"/>
    <col min="5390" max="5390" width="9.140625" style="46"/>
    <col min="5391" max="5391" width="0" style="46" hidden="1" customWidth="1"/>
    <col min="5392" max="5632" width="9.140625" style="46"/>
    <col min="5633" max="5633" width="9.85546875" style="46" customWidth="1"/>
    <col min="5634" max="5634" width="58.42578125" style="46" customWidth="1"/>
    <col min="5635" max="5635" width="15.140625" style="46" customWidth="1"/>
    <col min="5636" max="5636" width="15.85546875" style="46" customWidth="1"/>
    <col min="5637" max="5637" width="12.140625" style="46" customWidth="1"/>
    <col min="5638" max="5638" width="12.7109375" style="46" customWidth="1"/>
    <col min="5639" max="5645" width="0" style="46" hidden="1" customWidth="1"/>
    <col min="5646" max="5646" width="9.140625" style="46"/>
    <col min="5647" max="5647" width="0" style="46" hidden="1" customWidth="1"/>
    <col min="5648" max="5888" width="9.140625" style="46"/>
    <col min="5889" max="5889" width="9.85546875" style="46" customWidth="1"/>
    <col min="5890" max="5890" width="58.42578125" style="46" customWidth="1"/>
    <col min="5891" max="5891" width="15.140625" style="46" customWidth="1"/>
    <col min="5892" max="5892" width="15.85546875" style="46" customWidth="1"/>
    <col min="5893" max="5893" width="12.140625" style="46" customWidth="1"/>
    <col min="5894" max="5894" width="12.7109375" style="46" customWidth="1"/>
    <col min="5895" max="5901" width="0" style="46" hidden="1" customWidth="1"/>
    <col min="5902" max="5902" width="9.140625" style="46"/>
    <col min="5903" max="5903" width="0" style="46" hidden="1" customWidth="1"/>
    <col min="5904" max="6144" width="9.140625" style="46"/>
    <col min="6145" max="6145" width="9.85546875" style="46" customWidth="1"/>
    <col min="6146" max="6146" width="58.42578125" style="46" customWidth="1"/>
    <col min="6147" max="6147" width="15.140625" style="46" customWidth="1"/>
    <col min="6148" max="6148" width="15.85546875" style="46" customWidth="1"/>
    <col min="6149" max="6149" width="12.140625" style="46" customWidth="1"/>
    <col min="6150" max="6150" width="12.7109375" style="46" customWidth="1"/>
    <col min="6151" max="6157" width="0" style="46" hidden="1" customWidth="1"/>
    <col min="6158" max="6158" width="9.140625" style="46"/>
    <col min="6159" max="6159" width="0" style="46" hidden="1" customWidth="1"/>
    <col min="6160" max="6400" width="9.140625" style="46"/>
    <col min="6401" max="6401" width="9.85546875" style="46" customWidth="1"/>
    <col min="6402" max="6402" width="58.42578125" style="46" customWidth="1"/>
    <col min="6403" max="6403" width="15.140625" style="46" customWidth="1"/>
    <col min="6404" max="6404" width="15.85546875" style="46" customWidth="1"/>
    <col min="6405" max="6405" width="12.140625" style="46" customWidth="1"/>
    <col min="6406" max="6406" width="12.7109375" style="46" customWidth="1"/>
    <col min="6407" max="6413" width="0" style="46" hidden="1" customWidth="1"/>
    <col min="6414" max="6414" width="9.140625" style="46"/>
    <col min="6415" max="6415" width="0" style="46" hidden="1" customWidth="1"/>
    <col min="6416" max="6656" width="9.140625" style="46"/>
    <col min="6657" max="6657" width="9.85546875" style="46" customWidth="1"/>
    <col min="6658" max="6658" width="58.42578125" style="46" customWidth="1"/>
    <col min="6659" max="6659" width="15.140625" style="46" customWidth="1"/>
    <col min="6660" max="6660" width="15.85546875" style="46" customWidth="1"/>
    <col min="6661" max="6661" width="12.140625" style="46" customWidth="1"/>
    <col min="6662" max="6662" width="12.7109375" style="46" customWidth="1"/>
    <col min="6663" max="6669" width="0" style="46" hidden="1" customWidth="1"/>
    <col min="6670" max="6670" width="9.140625" style="46"/>
    <col min="6671" max="6671" width="0" style="46" hidden="1" customWidth="1"/>
    <col min="6672" max="6912" width="9.140625" style="46"/>
    <col min="6913" max="6913" width="9.85546875" style="46" customWidth="1"/>
    <col min="6914" max="6914" width="58.42578125" style="46" customWidth="1"/>
    <col min="6915" max="6915" width="15.140625" style="46" customWidth="1"/>
    <col min="6916" max="6916" width="15.85546875" style="46" customWidth="1"/>
    <col min="6917" max="6917" width="12.140625" style="46" customWidth="1"/>
    <col min="6918" max="6918" width="12.7109375" style="46" customWidth="1"/>
    <col min="6919" max="6925" width="0" style="46" hidden="1" customWidth="1"/>
    <col min="6926" max="6926" width="9.140625" style="46"/>
    <col min="6927" max="6927" width="0" style="46" hidden="1" customWidth="1"/>
    <col min="6928" max="7168" width="9.140625" style="46"/>
    <col min="7169" max="7169" width="9.85546875" style="46" customWidth="1"/>
    <col min="7170" max="7170" width="58.42578125" style="46" customWidth="1"/>
    <col min="7171" max="7171" width="15.140625" style="46" customWidth="1"/>
    <col min="7172" max="7172" width="15.85546875" style="46" customWidth="1"/>
    <col min="7173" max="7173" width="12.140625" style="46" customWidth="1"/>
    <col min="7174" max="7174" width="12.7109375" style="46" customWidth="1"/>
    <col min="7175" max="7181" width="0" style="46" hidden="1" customWidth="1"/>
    <col min="7182" max="7182" width="9.140625" style="46"/>
    <col min="7183" max="7183" width="0" style="46" hidden="1" customWidth="1"/>
    <col min="7184" max="7424" width="9.140625" style="46"/>
    <col min="7425" max="7425" width="9.85546875" style="46" customWidth="1"/>
    <col min="7426" max="7426" width="58.42578125" style="46" customWidth="1"/>
    <col min="7427" max="7427" width="15.140625" style="46" customWidth="1"/>
    <col min="7428" max="7428" width="15.85546875" style="46" customWidth="1"/>
    <col min="7429" max="7429" width="12.140625" style="46" customWidth="1"/>
    <col min="7430" max="7430" width="12.7109375" style="46" customWidth="1"/>
    <col min="7431" max="7437" width="0" style="46" hidden="1" customWidth="1"/>
    <col min="7438" max="7438" width="9.140625" style="46"/>
    <col min="7439" max="7439" width="0" style="46" hidden="1" customWidth="1"/>
    <col min="7440" max="7680" width="9.140625" style="46"/>
    <col min="7681" max="7681" width="9.85546875" style="46" customWidth="1"/>
    <col min="7682" max="7682" width="58.42578125" style="46" customWidth="1"/>
    <col min="7683" max="7683" width="15.140625" style="46" customWidth="1"/>
    <col min="7684" max="7684" width="15.85546875" style="46" customWidth="1"/>
    <col min="7685" max="7685" width="12.140625" style="46" customWidth="1"/>
    <col min="7686" max="7686" width="12.7109375" style="46" customWidth="1"/>
    <col min="7687" max="7693" width="0" style="46" hidden="1" customWidth="1"/>
    <col min="7694" max="7694" width="9.140625" style="46"/>
    <col min="7695" max="7695" width="0" style="46" hidden="1" customWidth="1"/>
    <col min="7696" max="7936" width="9.140625" style="46"/>
    <col min="7937" max="7937" width="9.85546875" style="46" customWidth="1"/>
    <col min="7938" max="7938" width="58.42578125" style="46" customWidth="1"/>
    <col min="7939" max="7939" width="15.140625" style="46" customWidth="1"/>
    <col min="7940" max="7940" width="15.85546875" style="46" customWidth="1"/>
    <col min="7941" max="7941" width="12.140625" style="46" customWidth="1"/>
    <col min="7942" max="7942" width="12.7109375" style="46" customWidth="1"/>
    <col min="7943" max="7949" width="0" style="46" hidden="1" customWidth="1"/>
    <col min="7950" max="7950" width="9.140625" style="46"/>
    <col min="7951" max="7951" width="0" style="46" hidden="1" customWidth="1"/>
    <col min="7952" max="8192" width="9.140625" style="46"/>
    <col min="8193" max="8193" width="9.85546875" style="46" customWidth="1"/>
    <col min="8194" max="8194" width="58.42578125" style="46" customWidth="1"/>
    <col min="8195" max="8195" width="15.140625" style="46" customWidth="1"/>
    <col min="8196" max="8196" width="15.85546875" style="46" customWidth="1"/>
    <col min="8197" max="8197" width="12.140625" style="46" customWidth="1"/>
    <col min="8198" max="8198" width="12.7109375" style="46" customWidth="1"/>
    <col min="8199" max="8205" width="0" style="46" hidden="1" customWidth="1"/>
    <col min="8206" max="8206" width="9.140625" style="46"/>
    <col min="8207" max="8207" width="0" style="46" hidden="1" customWidth="1"/>
    <col min="8208" max="8448" width="9.140625" style="46"/>
    <col min="8449" max="8449" width="9.85546875" style="46" customWidth="1"/>
    <col min="8450" max="8450" width="58.42578125" style="46" customWidth="1"/>
    <col min="8451" max="8451" width="15.140625" style="46" customWidth="1"/>
    <col min="8452" max="8452" width="15.85546875" style="46" customWidth="1"/>
    <col min="8453" max="8453" width="12.140625" style="46" customWidth="1"/>
    <col min="8454" max="8454" width="12.7109375" style="46" customWidth="1"/>
    <col min="8455" max="8461" width="0" style="46" hidden="1" customWidth="1"/>
    <col min="8462" max="8462" width="9.140625" style="46"/>
    <col min="8463" max="8463" width="0" style="46" hidden="1" customWidth="1"/>
    <col min="8464" max="8704" width="9.140625" style="46"/>
    <col min="8705" max="8705" width="9.85546875" style="46" customWidth="1"/>
    <col min="8706" max="8706" width="58.42578125" style="46" customWidth="1"/>
    <col min="8707" max="8707" width="15.140625" style="46" customWidth="1"/>
    <col min="8708" max="8708" width="15.85546875" style="46" customWidth="1"/>
    <col min="8709" max="8709" width="12.140625" style="46" customWidth="1"/>
    <col min="8710" max="8710" width="12.7109375" style="46" customWidth="1"/>
    <col min="8711" max="8717" width="0" style="46" hidden="1" customWidth="1"/>
    <col min="8718" max="8718" width="9.140625" style="46"/>
    <col min="8719" max="8719" width="0" style="46" hidden="1" customWidth="1"/>
    <col min="8720" max="8960" width="9.140625" style="46"/>
    <col min="8961" max="8961" width="9.85546875" style="46" customWidth="1"/>
    <col min="8962" max="8962" width="58.42578125" style="46" customWidth="1"/>
    <col min="8963" max="8963" width="15.140625" style="46" customWidth="1"/>
    <col min="8964" max="8964" width="15.85546875" style="46" customWidth="1"/>
    <col min="8965" max="8965" width="12.140625" style="46" customWidth="1"/>
    <col min="8966" max="8966" width="12.7109375" style="46" customWidth="1"/>
    <col min="8967" max="8973" width="0" style="46" hidden="1" customWidth="1"/>
    <col min="8974" max="8974" width="9.140625" style="46"/>
    <col min="8975" max="8975" width="0" style="46" hidden="1" customWidth="1"/>
    <col min="8976" max="9216" width="9.140625" style="46"/>
    <col min="9217" max="9217" width="9.85546875" style="46" customWidth="1"/>
    <col min="9218" max="9218" width="58.42578125" style="46" customWidth="1"/>
    <col min="9219" max="9219" width="15.140625" style="46" customWidth="1"/>
    <col min="9220" max="9220" width="15.85546875" style="46" customWidth="1"/>
    <col min="9221" max="9221" width="12.140625" style="46" customWidth="1"/>
    <col min="9222" max="9222" width="12.7109375" style="46" customWidth="1"/>
    <col min="9223" max="9229" width="0" style="46" hidden="1" customWidth="1"/>
    <col min="9230" max="9230" width="9.140625" style="46"/>
    <col min="9231" max="9231" width="0" style="46" hidden="1" customWidth="1"/>
    <col min="9232" max="9472" width="9.140625" style="46"/>
    <col min="9473" max="9473" width="9.85546875" style="46" customWidth="1"/>
    <col min="9474" max="9474" width="58.42578125" style="46" customWidth="1"/>
    <col min="9475" max="9475" width="15.140625" style="46" customWidth="1"/>
    <col min="9476" max="9476" width="15.85546875" style="46" customWidth="1"/>
    <col min="9477" max="9477" width="12.140625" style="46" customWidth="1"/>
    <col min="9478" max="9478" width="12.7109375" style="46" customWidth="1"/>
    <col min="9479" max="9485" width="0" style="46" hidden="1" customWidth="1"/>
    <col min="9486" max="9486" width="9.140625" style="46"/>
    <col min="9487" max="9487" width="0" style="46" hidden="1" customWidth="1"/>
    <col min="9488" max="9728" width="9.140625" style="46"/>
    <col min="9729" max="9729" width="9.85546875" style="46" customWidth="1"/>
    <col min="9730" max="9730" width="58.42578125" style="46" customWidth="1"/>
    <col min="9731" max="9731" width="15.140625" style="46" customWidth="1"/>
    <col min="9732" max="9732" width="15.85546875" style="46" customWidth="1"/>
    <col min="9733" max="9733" width="12.140625" style="46" customWidth="1"/>
    <col min="9734" max="9734" width="12.7109375" style="46" customWidth="1"/>
    <col min="9735" max="9741" width="0" style="46" hidden="1" customWidth="1"/>
    <col min="9742" max="9742" width="9.140625" style="46"/>
    <col min="9743" max="9743" width="0" style="46" hidden="1" customWidth="1"/>
    <col min="9744" max="9984" width="9.140625" style="46"/>
    <col min="9985" max="9985" width="9.85546875" style="46" customWidth="1"/>
    <col min="9986" max="9986" width="58.42578125" style="46" customWidth="1"/>
    <col min="9987" max="9987" width="15.140625" style="46" customWidth="1"/>
    <col min="9988" max="9988" width="15.85546875" style="46" customWidth="1"/>
    <col min="9989" max="9989" width="12.140625" style="46" customWidth="1"/>
    <col min="9990" max="9990" width="12.7109375" style="46" customWidth="1"/>
    <col min="9991" max="9997" width="0" style="46" hidden="1" customWidth="1"/>
    <col min="9998" max="9998" width="9.140625" style="46"/>
    <col min="9999" max="9999" width="0" style="46" hidden="1" customWidth="1"/>
    <col min="10000" max="10240" width="9.140625" style="46"/>
    <col min="10241" max="10241" width="9.85546875" style="46" customWidth="1"/>
    <col min="10242" max="10242" width="58.42578125" style="46" customWidth="1"/>
    <col min="10243" max="10243" width="15.140625" style="46" customWidth="1"/>
    <col min="10244" max="10244" width="15.85546875" style="46" customWidth="1"/>
    <col min="10245" max="10245" width="12.140625" style="46" customWidth="1"/>
    <col min="10246" max="10246" width="12.7109375" style="46" customWidth="1"/>
    <col min="10247" max="10253" width="0" style="46" hidden="1" customWidth="1"/>
    <col min="10254" max="10254" width="9.140625" style="46"/>
    <col min="10255" max="10255" width="0" style="46" hidden="1" customWidth="1"/>
    <col min="10256" max="10496" width="9.140625" style="46"/>
    <col min="10497" max="10497" width="9.85546875" style="46" customWidth="1"/>
    <col min="10498" max="10498" width="58.42578125" style="46" customWidth="1"/>
    <col min="10499" max="10499" width="15.140625" style="46" customWidth="1"/>
    <col min="10500" max="10500" width="15.85546875" style="46" customWidth="1"/>
    <col min="10501" max="10501" width="12.140625" style="46" customWidth="1"/>
    <col min="10502" max="10502" width="12.7109375" style="46" customWidth="1"/>
    <col min="10503" max="10509" width="0" style="46" hidden="1" customWidth="1"/>
    <col min="10510" max="10510" width="9.140625" style="46"/>
    <col min="10511" max="10511" width="0" style="46" hidden="1" customWidth="1"/>
    <col min="10512" max="10752" width="9.140625" style="46"/>
    <col min="10753" max="10753" width="9.85546875" style="46" customWidth="1"/>
    <col min="10754" max="10754" width="58.42578125" style="46" customWidth="1"/>
    <col min="10755" max="10755" width="15.140625" style="46" customWidth="1"/>
    <col min="10756" max="10756" width="15.85546875" style="46" customWidth="1"/>
    <col min="10757" max="10757" width="12.140625" style="46" customWidth="1"/>
    <col min="10758" max="10758" width="12.7109375" style="46" customWidth="1"/>
    <col min="10759" max="10765" width="0" style="46" hidden="1" customWidth="1"/>
    <col min="10766" max="10766" width="9.140625" style="46"/>
    <col min="10767" max="10767" width="0" style="46" hidden="1" customWidth="1"/>
    <col min="10768" max="11008" width="9.140625" style="46"/>
    <col min="11009" max="11009" width="9.85546875" style="46" customWidth="1"/>
    <col min="11010" max="11010" width="58.42578125" style="46" customWidth="1"/>
    <col min="11011" max="11011" width="15.140625" style="46" customWidth="1"/>
    <col min="11012" max="11012" width="15.85546875" style="46" customWidth="1"/>
    <col min="11013" max="11013" width="12.140625" style="46" customWidth="1"/>
    <col min="11014" max="11014" width="12.7109375" style="46" customWidth="1"/>
    <col min="11015" max="11021" width="0" style="46" hidden="1" customWidth="1"/>
    <col min="11022" max="11022" width="9.140625" style="46"/>
    <col min="11023" max="11023" width="0" style="46" hidden="1" customWidth="1"/>
    <col min="11024" max="11264" width="9.140625" style="46"/>
    <col min="11265" max="11265" width="9.85546875" style="46" customWidth="1"/>
    <col min="11266" max="11266" width="58.42578125" style="46" customWidth="1"/>
    <col min="11267" max="11267" width="15.140625" style="46" customWidth="1"/>
    <col min="11268" max="11268" width="15.85546875" style="46" customWidth="1"/>
    <col min="11269" max="11269" width="12.140625" style="46" customWidth="1"/>
    <col min="11270" max="11270" width="12.7109375" style="46" customWidth="1"/>
    <col min="11271" max="11277" width="0" style="46" hidden="1" customWidth="1"/>
    <col min="11278" max="11278" width="9.140625" style="46"/>
    <col min="11279" max="11279" width="0" style="46" hidden="1" customWidth="1"/>
    <col min="11280" max="11520" width="9.140625" style="46"/>
    <col min="11521" max="11521" width="9.85546875" style="46" customWidth="1"/>
    <col min="11522" max="11522" width="58.42578125" style="46" customWidth="1"/>
    <col min="11523" max="11523" width="15.140625" style="46" customWidth="1"/>
    <col min="11524" max="11524" width="15.85546875" style="46" customWidth="1"/>
    <col min="11525" max="11525" width="12.140625" style="46" customWidth="1"/>
    <col min="11526" max="11526" width="12.7109375" style="46" customWidth="1"/>
    <col min="11527" max="11533" width="0" style="46" hidden="1" customWidth="1"/>
    <col min="11534" max="11534" width="9.140625" style="46"/>
    <col min="11535" max="11535" width="0" style="46" hidden="1" customWidth="1"/>
    <col min="11536" max="11776" width="9.140625" style="46"/>
    <col min="11777" max="11777" width="9.85546875" style="46" customWidth="1"/>
    <col min="11778" max="11778" width="58.42578125" style="46" customWidth="1"/>
    <col min="11779" max="11779" width="15.140625" style="46" customWidth="1"/>
    <col min="11780" max="11780" width="15.85546875" style="46" customWidth="1"/>
    <col min="11781" max="11781" width="12.140625" style="46" customWidth="1"/>
    <col min="11782" max="11782" width="12.7109375" style="46" customWidth="1"/>
    <col min="11783" max="11789" width="0" style="46" hidden="1" customWidth="1"/>
    <col min="11790" max="11790" width="9.140625" style="46"/>
    <col min="11791" max="11791" width="0" style="46" hidden="1" customWidth="1"/>
    <col min="11792" max="12032" width="9.140625" style="46"/>
    <col min="12033" max="12033" width="9.85546875" style="46" customWidth="1"/>
    <col min="12034" max="12034" width="58.42578125" style="46" customWidth="1"/>
    <col min="12035" max="12035" width="15.140625" style="46" customWidth="1"/>
    <col min="12036" max="12036" width="15.85546875" style="46" customWidth="1"/>
    <col min="12037" max="12037" width="12.140625" style="46" customWidth="1"/>
    <col min="12038" max="12038" width="12.7109375" style="46" customWidth="1"/>
    <col min="12039" max="12045" width="0" style="46" hidden="1" customWidth="1"/>
    <col min="12046" max="12046" width="9.140625" style="46"/>
    <col min="12047" max="12047" width="0" style="46" hidden="1" customWidth="1"/>
    <col min="12048" max="12288" width="9.140625" style="46"/>
    <col min="12289" max="12289" width="9.85546875" style="46" customWidth="1"/>
    <col min="12290" max="12290" width="58.42578125" style="46" customWidth="1"/>
    <col min="12291" max="12291" width="15.140625" style="46" customWidth="1"/>
    <col min="12292" max="12292" width="15.85546875" style="46" customWidth="1"/>
    <col min="12293" max="12293" width="12.140625" style="46" customWidth="1"/>
    <col min="12294" max="12294" width="12.7109375" style="46" customWidth="1"/>
    <col min="12295" max="12301" width="0" style="46" hidden="1" customWidth="1"/>
    <col min="12302" max="12302" width="9.140625" style="46"/>
    <col min="12303" max="12303" width="0" style="46" hidden="1" customWidth="1"/>
    <col min="12304" max="12544" width="9.140625" style="46"/>
    <col min="12545" max="12545" width="9.85546875" style="46" customWidth="1"/>
    <col min="12546" max="12546" width="58.42578125" style="46" customWidth="1"/>
    <col min="12547" max="12547" width="15.140625" style="46" customWidth="1"/>
    <col min="12548" max="12548" width="15.85546875" style="46" customWidth="1"/>
    <col min="12549" max="12549" width="12.140625" style="46" customWidth="1"/>
    <col min="12550" max="12550" width="12.7109375" style="46" customWidth="1"/>
    <col min="12551" max="12557" width="0" style="46" hidden="1" customWidth="1"/>
    <col min="12558" max="12558" width="9.140625" style="46"/>
    <col min="12559" max="12559" width="0" style="46" hidden="1" customWidth="1"/>
    <col min="12560" max="12800" width="9.140625" style="46"/>
    <col min="12801" max="12801" width="9.85546875" style="46" customWidth="1"/>
    <col min="12802" max="12802" width="58.42578125" style="46" customWidth="1"/>
    <col min="12803" max="12803" width="15.140625" style="46" customWidth="1"/>
    <col min="12804" max="12804" width="15.85546875" style="46" customWidth="1"/>
    <col min="12805" max="12805" width="12.140625" style="46" customWidth="1"/>
    <col min="12806" max="12806" width="12.7109375" style="46" customWidth="1"/>
    <col min="12807" max="12813" width="0" style="46" hidden="1" customWidth="1"/>
    <col min="12814" max="12814" width="9.140625" style="46"/>
    <col min="12815" max="12815" width="0" style="46" hidden="1" customWidth="1"/>
    <col min="12816" max="13056" width="9.140625" style="46"/>
    <col min="13057" max="13057" width="9.85546875" style="46" customWidth="1"/>
    <col min="13058" max="13058" width="58.42578125" style="46" customWidth="1"/>
    <col min="13059" max="13059" width="15.140625" style="46" customWidth="1"/>
    <col min="13060" max="13060" width="15.85546875" style="46" customWidth="1"/>
    <col min="13061" max="13061" width="12.140625" style="46" customWidth="1"/>
    <col min="13062" max="13062" width="12.7109375" style="46" customWidth="1"/>
    <col min="13063" max="13069" width="0" style="46" hidden="1" customWidth="1"/>
    <col min="13070" max="13070" width="9.140625" style="46"/>
    <col min="13071" max="13071" width="0" style="46" hidden="1" customWidth="1"/>
    <col min="13072" max="13312" width="9.140625" style="46"/>
    <col min="13313" max="13313" width="9.85546875" style="46" customWidth="1"/>
    <col min="13314" max="13314" width="58.42578125" style="46" customWidth="1"/>
    <col min="13315" max="13315" width="15.140625" style="46" customWidth="1"/>
    <col min="13316" max="13316" width="15.85546875" style="46" customWidth="1"/>
    <col min="13317" max="13317" width="12.140625" style="46" customWidth="1"/>
    <col min="13318" max="13318" width="12.7109375" style="46" customWidth="1"/>
    <col min="13319" max="13325" width="0" style="46" hidden="1" customWidth="1"/>
    <col min="13326" max="13326" width="9.140625" style="46"/>
    <col min="13327" max="13327" width="0" style="46" hidden="1" customWidth="1"/>
    <col min="13328" max="13568" width="9.140625" style="46"/>
    <col min="13569" max="13569" width="9.85546875" style="46" customWidth="1"/>
    <col min="13570" max="13570" width="58.42578125" style="46" customWidth="1"/>
    <col min="13571" max="13571" width="15.140625" style="46" customWidth="1"/>
    <col min="13572" max="13572" width="15.85546875" style="46" customWidth="1"/>
    <col min="13573" max="13573" width="12.140625" style="46" customWidth="1"/>
    <col min="13574" max="13574" width="12.7109375" style="46" customWidth="1"/>
    <col min="13575" max="13581" width="0" style="46" hidden="1" customWidth="1"/>
    <col min="13582" max="13582" width="9.140625" style="46"/>
    <col min="13583" max="13583" width="0" style="46" hidden="1" customWidth="1"/>
    <col min="13584" max="13824" width="9.140625" style="46"/>
    <col min="13825" max="13825" width="9.85546875" style="46" customWidth="1"/>
    <col min="13826" max="13826" width="58.42578125" style="46" customWidth="1"/>
    <col min="13827" max="13827" width="15.140625" style="46" customWidth="1"/>
    <col min="13828" max="13828" width="15.85546875" style="46" customWidth="1"/>
    <col min="13829" max="13829" width="12.140625" style="46" customWidth="1"/>
    <col min="13830" max="13830" width="12.7109375" style="46" customWidth="1"/>
    <col min="13831" max="13837" width="0" style="46" hidden="1" customWidth="1"/>
    <col min="13838" max="13838" width="9.140625" style="46"/>
    <col min="13839" max="13839" width="0" style="46" hidden="1" customWidth="1"/>
    <col min="13840" max="14080" width="9.140625" style="46"/>
    <col min="14081" max="14081" width="9.85546875" style="46" customWidth="1"/>
    <col min="14082" max="14082" width="58.42578125" style="46" customWidth="1"/>
    <col min="14083" max="14083" width="15.140625" style="46" customWidth="1"/>
    <col min="14084" max="14084" width="15.85546875" style="46" customWidth="1"/>
    <col min="14085" max="14085" width="12.140625" style="46" customWidth="1"/>
    <col min="14086" max="14086" width="12.7109375" style="46" customWidth="1"/>
    <col min="14087" max="14093" width="0" style="46" hidden="1" customWidth="1"/>
    <col min="14094" max="14094" width="9.140625" style="46"/>
    <col min="14095" max="14095" width="0" style="46" hidden="1" customWidth="1"/>
    <col min="14096" max="14336" width="9.140625" style="46"/>
    <col min="14337" max="14337" width="9.85546875" style="46" customWidth="1"/>
    <col min="14338" max="14338" width="58.42578125" style="46" customWidth="1"/>
    <col min="14339" max="14339" width="15.140625" style="46" customWidth="1"/>
    <col min="14340" max="14340" width="15.85546875" style="46" customWidth="1"/>
    <col min="14341" max="14341" width="12.140625" style="46" customWidth="1"/>
    <col min="14342" max="14342" width="12.7109375" style="46" customWidth="1"/>
    <col min="14343" max="14349" width="0" style="46" hidden="1" customWidth="1"/>
    <col min="14350" max="14350" width="9.140625" style="46"/>
    <col min="14351" max="14351" width="0" style="46" hidden="1" customWidth="1"/>
    <col min="14352" max="14592" width="9.140625" style="46"/>
    <col min="14593" max="14593" width="9.85546875" style="46" customWidth="1"/>
    <col min="14594" max="14594" width="58.42578125" style="46" customWidth="1"/>
    <col min="14595" max="14595" width="15.140625" style="46" customWidth="1"/>
    <col min="14596" max="14596" width="15.85546875" style="46" customWidth="1"/>
    <col min="14597" max="14597" width="12.140625" style="46" customWidth="1"/>
    <col min="14598" max="14598" width="12.7109375" style="46" customWidth="1"/>
    <col min="14599" max="14605" width="0" style="46" hidden="1" customWidth="1"/>
    <col min="14606" max="14606" width="9.140625" style="46"/>
    <col min="14607" max="14607" width="0" style="46" hidden="1" customWidth="1"/>
    <col min="14608" max="14848" width="9.140625" style="46"/>
    <col min="14849" max="14849" width="9.85546875" style="46" customWidth="1"/>
    <col min="14850" max="14850" width="58.42578125" style="46" customWidth="1"/>
    <col min="14851" max="14851" width="15.140625" style="46" customWidth="1"/>
    <col min="14852" max="14852" width="15.85546875" style="46" customWidth="1"/>
    <col min="14853" max="14853" width="12.140625" style="46" customWidth="1"/>
    <col min="14854" max="14854" width="12.7109375" style="46" customWidth="1"/>
    <col min="14855" max="14861" width="0" style="46" hidden="1" customWidth="1"/>
    <col min="14862" max="14862" width="9.140625" style="46"/>
    <col min="14863" max="14863" width="0" style="46" hidden="1" customWidth="1"/>
    <col min="14864" max="15104" width="9.140625" style="46"/>
    <col min="15105" max="15105" width="9.85546875" style="46" customWidth="1"/>
    <col min="15106" max="15106" width="58.42578125" style="46" customWidth="1"/>
    <col min="15107" max="15107" width="15.140625" style="46" customWidth="1"/>
    <col min="15108" max="15108" width="15.85546875" style="46" customWidth="1"/>
    <col min="15109" max="15109" width="12.140625" style="46" customWidth="1"/>
    <col min="15110" max="15110" width="12.7109375" style="46" customWidth="1"/>
    <col min="15111" max="15117" width="0" style="46" hidden="1" customWidth="1"/>
    <col min="15118" max="15118" width="9.140625" style="46"/>
    <col min="15119" max="15119" width="0" style="46" hidden="1" customWidth="1"/>
    <col min="15120" max="15360" width="9.140625" style="46"/>
    <col min="15361" max="15361" width="9.85546875" style="46" customWidth="1"/>
    <col min="15362" max="15362" width="58.42578125" style="46" customWidth="1"/>
    <col min="15363" max="15363" width="15.140625" style="46" customWidth="1"/>
    <col min="15364" max="15364" width="15.85546875" style="46" customWidth="1"/>
    <col min="15365" max="15365" width="12.140625" style="46" customWidth="1"/>
    <col min="15366" max="15366" width="12.7109375" style="46" customWidth="1"/>
    <col min="15367" max="15373" width="0" style="46" hidden="1" customWidth="1"/>
    <col min="15374" max="15374" width="9.140625" style="46"/>
    <col min="15375" max="15375" width="0" style="46" hidden="1" customWidth="1"/>
    <col min="15376" max="15616" width="9.140625" style="46"/>
    <col min="15617" max="15617" width="9.85546875" style="46" customWidth="1"/>
    <col min="15618" max="15618" width="58.42578125" style="46" customWidth="1"/>
    <col min="15619" max="15619" width="15.140625" style="46" customWidth="1"/>
    <col min="15620" max="15620" width="15.85546875" style="46" customWidth="1"/>
    <col min="15621" max="15621" width="12.140625" style="46" customWidth="1"/>
    <col min="15622" max="15622" width="12.7109375" style="46" customWidth="1"/>
    <col min="15623" max="15629" width="0" style="46" hidden="1" customWidth="1"/>
    <col min="15630" max="15630" width="9.140625" style="46"/>
    <col min="15631" max="15631" width="0" style="46" hidden="1" customWidth="1"/>
    <col min="15632" max="15872" width="9.140625" style="46"/>
    <col min="15873" max="15873" width="9.85546875" style="46" customWidth="1"/>
    <col min="15874" max="15874" width="58.42578125" style="46" customWidth="1"/>
    <col min="15875" max="15875" width="15.140625" style="46" customWidth="1"/>
    <col min="15876" max="15876" width="15.85546875" style="46" customWidth="1"/>
    <col min="15877" max="15877" width="12.140625" style="46" customWidth="1"/>
    <col min="15878" max="15878" width="12.7109375" style="46" customWidth="1"/>
    <col min="15879" max="15885" width="0" style="46" hidden="1" customWidth="1"/>
    <col min="15886" max="15886" width="9.140625" style="46"/>
    <col min="15887" max="15887" width="0" style="46" hidden="1" customWidth="1"/>
    <col min="15888" max="16128" width="9.140625" style="46"/>
    <col min="16129" max="16129" width="9.85546875" style="46" customWidth="1"/>
    <col min="16130" max="16130" width="58.42578125" style="46" customWidth="1"/>
    <col min="16131" max="16131" width="15.140625" style="46" customWidth="1"/>
    <col min="16132" max="16132" width="15.85546875" style="46" customWidth="1"/>
    <col min="16133" max="16133" width="12.140625" style="46" customWidth="1"/>
    <col min="16134" max="16134" width="12.7109375" style="46" customWidth="1"/>
    <col min="16135" max="16141" width="0" style="46" hidden="1" customWidth="1"/>
    <col min="16142" max="16142" width="9.140625" style="46"/>
    <col min="16143" max="16143" width="0" style="46" hidden="1" customWidth="1"/>
    <col min="16144" max="16384" width="9.140625" style="46"/>
  </cols>
  <sheetData>
    <row r="1" spans="1:16" s="11" customFormat="1" ht="15.75" x14ac:dyDescent="0.25">
      <c r="A1" s="9"/>
      <c r="B1" s="9"/>
      <c r="C1" s="10" t="s">
        <v>186</v>
      </c>
      <c r="D1" s="10"/>
      <c r="E1" s="10"/>
      <c r="G1" s="12"/>
    </row>
    <row r="2" spans="1:16" s="11" customFormat="1" ht="18.75" x14ac:dyDescent="0.3">
      <c r="A2" s="9"/>
      <c r="B2" s="13"/>
      <c r="C2" s="14" t="s">
        <v>945</v>
      </c>
      <c r="D2" s="10"/>
      <c r="E2" s="10"/>
      <c r="G2" s="12"/>
    </row>
    <row r="3" spans="1:16" s="11" customFormat="1" ht="15.75" x14ac:dyDescent="0.25">
      <c r="A3" s="9"/>
      <c r="B3" s="9"/>
      <c r="C3" s="14" t="s">
        <v>185</v>
      </c>
      <c r="D3" s="10"/>
      <c r="E3" s="10"/>
      <c r="G3" s="12"/>
    </row>
    <row r="4" spans="1:16" s="11" customFormat="1" ht="15.75" x14ac:dyDescent="0.25">
      <c r="A4" s="9"/>
      <c r="B4" s="9"/>
      <c r="C4" s="759" t="s">
        <v>942</v>
      </c>
      <c r="D4" s="759"/>
      <c r="E4" s="759"/>
      <c r="G4" s="12"/>
    </row>
    <row r="5" spans="1:16" s="11" customFormat="1" ht="15.75" x14ac:dyDescent="0.2">
      <c r="A5" s="762" t="s">
        <v>187</v>
      </c>
      <c r="B5" s="762"/>
      <c r="C5" s="762"/>
      <c r="D5" s="762"/>
      <c r="E5" s="762"/>
      <c r="F5" s="762"/>
      <c r="G5" s="12"/>
    </row>
    <row r="6" spans="1:16" s="11" customFormat="1" ht="30.75" customHeight="1" x14ac:dyDescent="0.2">
      <c r="A6" s="763" t="s">
        <v>763</v>
      </c>
      <c r="B6" s="763"/>
      <c r="C6" s="763"/>
      <c r="D6" s="763"/>
      <c r="E6" s="763"/>
      <c r="F6" s="763"/>
      <c r="G6" s="12"/>
    </row>
    <row r="7" spans="1:16" s="11" customFormat="1" ht="17.25" customHeight="1" x14ac:dyDescent="0.2">
      <c r="A7" s="15"/>
      <c r="B7" s="16">
        <v>11503000000</v>
      </c>
      <c r="C7" s="15"/>
      <c r="D7" s="15"/>
      <c r="E7" s="15"/>
      <c r="F7" s="15"/>
      <c r="G7" s="12"/>
    </row>
    <row r="8" spans="1:16" s="11" customFormat="1" ht="31.5" customHeight="1" thickBot="1" x14ac:dyDescent="0.3">
      <c r="A8" s="15"/>
      <c r="B8" s="608" t="s">
        <v>2</v>
      </c>
      <c r="C8" s="15"/>
      <c r="D8" s="15"/>
      <c r="E8" s="15"/>
      <c r="F8" s="17" t="s">
        <v>189</v>
      </c>
      <c r="G8" s="12"/>
    </row>
    <row r="9" spans="1:16" s="11" customFormat="1" ht="12.75" customHeight="1" x14ac:dyDescent="0.2">
      <c r="A9" s="764" t="s">
        <v>190</v>
      </c>
      <c r="B9" s="766" t="s">
        <v>191</v>
      </c>
      <c r="C9" s="768" t="s">
        <v>10</v>
      </c>
      <c r="D9" s="766" t="s">
        <v>11</v>
      </c>
      <c r="E9" s="768" t="s">
        <v>12</v>
      </c>
      <c r="F9" s="771"/>
      <c r="G9" s="12"/>
    </row>
    <row r="10" spans="1:16" s="11" customFormat="1" ht="48" thickBot="1" x14ac:dyDescent="0.25">
      <c r="A10" s="765"/>
      <c r="B10" s="767"/>
      <c r="C10" s="769"/>
      <c r="D10" s="770"/>
      <c r="E10" s="18" t="s">
        <v>10</v>
      </c>
      <c r="F10" s="19" t="s">
        <v>14</v>
      </c>
      <c r="G10" s="12"/>
    </row>
    <row r="11" spans="1:16" s="11" customFormat="1" ht="17.25" customHeight="1" thickBot="1" x14ac:dyDescent="0.25">
      <c r="A11" s="20">
        <v>1</v>
      </c>
      <c r="B11" s="21">
        <v>2</v>
      </c>
      <c r="C11" s="22">
        <v>3</v>
      </c>
      <c r="D11" s="22">
        <v>4</v>
      </c>
      <c r="E11" s="22">
        <v>5</v>
      </c>
      <c r="F11" s="23">
        <v>6</v>
      </c>
      <c r="G11" s="12"/>
      <c r="P11" s="15"/>
    </row>
    <row r="12" spans="1:16" s="30" customFormat="1" ht="16.5" hidden="1" thickBot="1" x14ac:dyDescent="0.25">
      <c r="A12" s="24" t="s">
        <v>192</v>
      </c>
      <c r="B12" s="25" t="s">
        <v>193</v>
      </c>
      <c r="C12" s="26">
        <f>C13+C27+C33+C49+C22</f>
        <v>0</v>
      </c>
      <c r="D12" s="26">
        <f>D13+D27+D33+D49+D22</f>
        <v>0</v>
      </c>
      <c r="E12" s="26">
        <f>E49</f>
        <v>0</v>
      </c>
      <c r="F12" s="27"/>
      <c r="G12" s="28"/>
      <c r="H12" s="29"/>
    </row>
    <row r="13" spans="1:16" s="30" customFormat="1" ht="31.5" hidden="1" x14ac:dyDescent="0.2">
      <c r="A13" s="31" t="s">
        <v>194</v>
      </c>
      <c r="B13" s="32" t="s">
        <v>195</v>
      </c>
      <c r="C13" s="33">
        <f>C14+C20</f>
        <v>0</v>
      </c>
      <c r="D13" s="33">
        <f>D14+D20</f>
        <v>0</v>
      </c>
      <c r="E13" s="33">
        <f>E14</f>
        <v>0</v>
      </c>
      <c r="F13" s="34"/>
      <c r="G13" s="35"/>
    </row>
    <row r="14" spans="1:16" s="30" customFormat="1" ht="14.25" hidden="1" customHeight="1" x14ac:dyDescent="0.2">
      <c r="A14" s="36" t="s">
        <v>196</v>
      </c>
      <c r="B14" s="37" t="s">
        <v>197</v>
      </c>
      <c r="C14" s="38">
        <f>C15+C16+C17+C18+C19</f>
        <v>0</v>
      </c>
      <c r="D14" s="38">
        <f>D15+D16+D17+D18+D19</f>
        <v>0</v>
      </c>
      <c r="E14" s="38">
        <f>E15+E16+E17+E18+E19</f>
        <v>0</v>
      </c>
      <c r="F14" s="39"/>
      <c r="G14" s="35"/>
    </row>
    <row r="15" spans="1:16" ht="47.25" hidden="1" x14ac:dyDescent="0.2">
      <c r="A15" s="40" t="s">
        <v>198</v>
      </c>
      <c r="B15" s="41" t="s">
        <v>199</v>
      </c>
      <c r="C15" s="42">
        <f t="shared" ref="C15:C21" si="0">D15+E15</f>
        <v>0</v>
      </c>
      <c r="D15" s="43"/>
      <c r="E15" s="42">
        <v>0</v>
      </c>
      <c r="F15" s="44"/>
      <c r="G15" s="45"/>
    </row>
    <row r="16" spans="1:16" ht="78.75" hidden="1" x14ac:dyDescent="0.2">
      <c r="A16" s="40" t="s">
        <v>200</v>
      </c>
      <c r="B16" s="41" t="s">
        <v>201</v>
      </c>
      <c r="C16" s="42">
        <f t="shared" si="0"/>
        <v>0</v>
      </c>
      <c r="D16" s="42"/>
      <c r="E16" s="42">
        <v>0</v>
      </c>
      <c r="F16" s="44"/>
      <c r="G16" s="45"/>
    </row>
    <row r="17" spans="1:7" ht="47.25" hidden="1" customHeight="1" x14ac:dyDescent="0.2">
      <c r="A17" s="40" t="s">
        <v>202</v>
      </c>
      <c r="B17" s="41" t="s">
        <v>203</v>
      </c>
      <c r="C17" s="42">
        <f t="shared" si="0"/>
        <v>0</v>
      </c>
      <c r="D17" s="42"/>
      <c r="E17" s="42">
        <v>0</v>
      </c>
      <c r="F17" s="44"/>
      <c r="G17" s="45"/>
    </row>
    <row r="18" spans="1:7" ht="42" hidden="1" customHeight="1" x14ac:dyDescent="0.2">
      <c r="A18" s="40" t="s">
        <v>204</v>
      </c>
      <c r="B18" s="41" t="s">
        <v>205</v>
      </c>
      <c r="C18" s="42">
        <f t="shared" si="0"/>
        <v>0</v>
      </c>
      <c r="D18" s="42"/>
      <c r="E18" s="42">
        <v>0</v>
      </c>
      <c r="F18" s="44"/>
      <c r="G18" s="45"/>
    </row>
    <row r="19" spans="1:7" ht="64.5" hidden="1" customHeight="1" x14ac:dyDescent="0.2">
      <c r="A19" s="40" t="s">
        <v>206</v>
      </c>
      <c r="B19" s="41" t="s">
        <v>207</v>
      </c>
      <c r="C19" s="42">
        <f t="shared" si="0"/>
        <v>0</v>
      </c>
      <c r="D19" s="42"/>
      <c r="E19" s="42">
        <v>0</v>
      </c>
      <c r="F19" s="44"/>
      <c r="G19" s="45"/>
    </row>
    <row r="20" spans="1:7" s="30" customFormat="1" ht="36.75" hidden="1" customHeight="1" x14ac:dyDescent="0.2">
      <c r="A20" s="36">
        <v>11020000</v>
      </c>
      <c r="B20" s="37" t="s">
        <v>208</v>
      </c>
      <c r="C20" s="38">
        <f t="shared" si="0"/>
        <v>0</v>
      </c>
      <c r="D20" s="38">
        <f>D21</f>
        <v>0</v>
      </c>
      <c r="E20" s="38"/>
      <c r="F20" s="39"/>
      <c r="G20" s="35"/>
    </row>
    <row r="21" spans="1:7" ht="38.25" hidden="1" customHeight="1" x14ac:dyDescent="0.2">
      <c r="A21" s="40">
        <v>11020200</v>
      </c>
      <c r="B21" s="41" t="s">
        <v>209</v>
      </c>
      <c r="C21" s="42">
        <f t="shared" si="0"/>
        <v>0</v>
      </c>
      <c r="D21" s="42"/>
      <c r="E21" s="42"/>
      <c r="F21" s="44"/>
      <c r="G21" s="45"/>
    </row>
    <row r="22" spans="1:7" s="30" customFormat="1" ht="36" hidden="1" customHeight="1" x14ac:dyDescent="0.2">
      <c r="A22" s="36">
        <v>13000000</v>
      </c>
      <c r="B22" s="37" t="s">
        <v>210</v>
      </c>
      <c r="C22" s="38">
        <f>C23+C25</f>
        <v>0</v>
      </c>
      <c r="D22" s="38">
        <f>D23+D25</f>
        <v>0</v>
      </c>
      <c r="E22" s="38"/>
      <c r="F22" s="39"/>
      <c r="G22" s="35"/>
    </row>
    <row r="23" spans="1:7" s="30" customFormat="1" ht="27" hidden="1" customHeight="1" x14ac:dyDescent="0.2">
      <c r="A23" s="36">
        <v>13010000</v>
      </c>
      <c r="B23" s="37" t="s">
        <v>211</v>
      </c>
      <c r="C23" s="38">
        <f>C24</f>
        <v>0</v>
      </c>
      <c r="D23" s="38">
        <f>D24</f>
        <v>0</v>
      </c>
      <c r="E23" s="38"/>
      <c r="F23" s="39"/>
      <c r="G23" s="35"/>
    </row>
    <row r="24" spans="1:7" ht="66" hidden="1" customHeight="1" x14ac:dyDescent="0.2">
      <c r="A24" s="40">
        <v>13010200</v>
      </c>
      <c r="B24" s="41" t="s">
        <v>212</v>
      </c>
      <c r="C24" s="42">
        <f>D24+E24</f>
        <v>0</v>
      </c>
      <c r="D24" s="42">
        <v>0</v>
      </c>
      <c r="E24" s="42"/>
      <c r="F24" s="44"/>
      <c r="G24" s="45"/>
    </row>
    <row r="25" spans="1:7" s="30" customFormat="1" ht="30" hidden="1" customHeight="1" x14ac:dyDescent="0.2">
      <c r="A25" s="36">
        <v>13030000</v>
      </c>
      <c r="B25" s="37" t="s">
        <v>213</v>
      </c>
      <c r="C25" s="38">
        <f>C26</f>
        <v>0</v>
      </c>
      <c r="D25" s="38">
        <f>D26</f>
        <v>0</v>
      </c>
      <c r="E25" s="38"/>
      <c r="F25" s="39"/>
      <c r="G25" s="35"/>
    </row>
    <row r="26" spans="1:7" ht="49.5" hidden="1" customHeight="1" x14ac:dyDescent="0.2">
      <c r="A26" s="40">
        <v>13030100</v>
      </c>
      <c r="B26" s="41" t="s">
        <v>214</v>
      </c>
      <c r="C26" s="42">
        <f>D26+E26</f>
        <v>0</v>
      </c>
      <c r="D26" s="42"/>
      <c r="E26" s="42">
        <v>0</v>
      </c>
      <c r="F26" s="44"/>
      <c r="G26" s="45"/>
    </row>
    <row r="27" spans="1:7" s="30" customFormat="1" ht="14.25" hidden="1" customHeight="1" x14ac:dyDescent="0.2">
      <c r="A27" s="36" t="s">
        <v>215</v>
      </c>
      <c r="B27" s="37" t="s">
        <v>216</v>
      </c>
      <c r="C27" s="38">
        <f>C28+C30+C32</f>
        <v>0</v>
      </c>
      <c r="D27" s="38">
        <f>D28+D30+D32</f>
        <v>0</v>
      </c>
      <c r="E27" s="38">
        <f>E28+E30+E32</f>
        <v>0</v>
      </c>
      <c r="F27" s="39"/>
      <c r="G27" s="35"/>
    </row>
    <row r="28" spans="1:7" s="30" customFormat="1" ht="31.5" hidden="1" x14ac:dyDescent="0.2">
      <c r="A28" s="36" t="s">
        <v>217</v>
      </c>
      <c r="B28" s="37" t="s">
        <v>218</v>
      </c>
      <c r="C28" s="38">
        <f>C29</f>
        <v>0</v>
      </c>
      <c r="D28" s="38">
        <f>D29</f>
        <v>0</v>
      </c>
      <c r="E28" s="38">
        <f>E29</f>
        <v>0</v>
      </c>
      <c r="F28" s="39"/>
      <c r="G28" s="35"/>
    </row>
    <row r="29" spans="1:7" ht="14.25" hidden="1" customHeight="1" x14ac:dyDescent="0.2">
      <c r="A29" s="40" t="s">
        <v>219</v>
      </c>
      <c r="B29" s="41" t="s">
        <v>220</v>
      </c>
      <c r="C29" s="42">
        <f>D29+E29</f>
        <v>0</v>
      </c>
      <c r="D29" s="42"/>
      <c r="E29" s="42">
        <v>0</v>
      </c>
      <c r="F29" s="44"/>
      <c r="G29" s="45"/>
    </row>
    <row r="30" spans="1:7" s="30" customFormat="1" ht="31.5" hidden="1" x14ac:dyDescent="0.2">
      <c r="A30" s="36" t="s">
        <v>221</v>
      </c>
      <c r="B30" s="37" t="s">
        <v>222</v>
      </c>
      <c r="C30" s="38">
        <f>C31</f>
        <v>0</v>
      </c>
      <c r="D30" s="38">
        <f>D31</f>
        <v>0</v>
      </c>
      <c r="E30" s="38">
        <f>E31</f>
        <v>0</v>
      </c>
      <c r="F30" s="39"/>
      <c r="G30" s="35"/>
    </row>
    <row r="31" spans="1:7" ht="14.25" hidden="1" customHeight="1" x14ac:dyDescent="0.2">
      <c r="A31" s="40" t="s">
        <v>223</v>
      </c>
      <c r="B31" s="41" t="s">
        <v>220</v>
      </c>
      <c r="C31" s="42">
        <f>D31+E31</f>
        <v>0</v>
      </c>
      <c r="D31" s="42"/>
      <c r="E31" s="42">
        <v>0</v>
      </c>
      <c r="F31" s="44"/>
      <c r="G31" s="45"/>
    </row>
    <row r="32" spans="1:7" ht="31.5" hidden="1" x14ac:dyDescent="0.2">
      <c r="A32" s="40" t="s">
        <v>224</v>
      </c>
      <c r="B32" s="41" t="s">
        <v>225</v>
      </c>
      <c r="C32" s="42">
        <f>D32+E32</f>
        <v>0</v>
      </c>
      <c r="D32" s="42"/>
      <c r="E32" s="42">
        <v>0</v>
      </c>
      <c r="F32" s="44"/>
      <c r="G32" s="45"/>
    </row>
    <row r="33" spans="1:7" s="30" customFormat="1" ht="14.25" hidden="1" customHeight="1" x14ac:dyDescent="0.2">
      <c r="A33" s="36" t="s">
        <v>226</v>
      </c>
      <c r="B33" s="37" t="s">
        <v>227</v>
      </c>
      <c r="C33" s="38">
        <f>C34+C45</f>
        <v>0</v>
      </c>
      <c r="D33" s="38">
        <f>D34+D45</f>
        <v>0</v>
      </c>
      <c r="E33" s="38">
        <f>E34+E45</f>
        <v>0</v>
      </c>
      <c r="F33" s="39"/>
      <c r="G33" s="35"/>
    </row>
    <row r="34" spans="1:7" s="30" customFormat="1" ht="14.25" hidden="1" customHeight="1" x14ac:dyDescent="0.2">
      <c r="A34" s="36" t="s">
        <v>228</v>
      </c>
      <c r="B34" s="37" t="s">
        <v>229</v>
      </c>
      <c r="C34" s="38">
        <f>C35+C36+C37+C38+C39+C40+C41+C42+C43+C44</f>
        <v>0</v>
      </c>
      <c r="D34" s="38">
        <f>D35+D36+D37+D38+D39+D40+D41+D42+D43+D44</f>
        <v>0</v>
      </c>
      <c r="E34" s="38">
        <f>E35+E36+E37+E38+E39+E40+E41+E42+E43+E44</f>
        <v>0</v>
      </c>
      <c r="F34" s="39"/>
      <c r="G34" s="35"/>
    </row>
    <row r="35" spans="1:7" ht="47.25" hidden="1" x14ac:dyDescent="0.2">
      <c r="A35" s="40" t="s">
        <v>230</v>
      </c>
      <c r="B35" s="41" t="s">
        <v>231</v>
      </c>
      <c r="C35" s="42">
        <f t="shared" ref="C35:C48" si="1">D35+E35</f>
        <v>0</v>
      </c>
      <c r="D35" s="42"/>
      <c r="E35" s="42">
        <v>0</v>
      </c>
      <c r="F35" s="44"/>
      <c r="G35" s="45"/>
    </row>
    <row r="36" spans="1:7" ht="47.25" hidden="1" x14ac:dyDescent="0.2">
      <c r="A36" s="40" t="s">
        <v>232</v>
      </c>
      <c r="B36" s="41" t="s">
        <v>233</v>
      </c>
      <c r="C36" s="42">
        <f t="shared" si="1"/>
        <v>0</v>
      </c>
      <c r="D36" s="42"/>
      <c r="E36" s="42">
        <v>0</v>
      </c>
      <c r="F36" s="44"/>
      <c r="G36" s="45"/>
    </row>
    <row r="37" spans="1:7" ht="47.25" hidden="1" x14ac:dyDescent="0.2">
      <c r="A37" s="40" t="s">
        <v>234</v>
      </c>
      <c r="B37" s="41" t="s">
        <v>235</v>
      </c>
      <c r="C37" s="42">
        <f t="shared" si="1"/>
        <v>0</v>
      </c>
      <c r="D37" s="42"/>
      <c r="E37" s="42">
        <v>0</v>
      </c>
      <c r="F37" s="44"/>
      <c r="G37" s="45"/>
    </row>
    <row r="38" spans="1:7" ht="47.25" hidden="1" x14ac:dyDescent="0.2">
      <c r="A38" s="40" t="s">
        <v>236</v>
      </c>
      <c r="B38" s="41" t="s">
        <v>237</v>
      </c>
      <c r="C38" s="42">
        <f t="shared" si="1"/>
        <v>0</v>
      </c>
      <c r="D38" s="42"/>
      <c r="E38" s="42">
        <v>0</v>
      </c>
      <c r="F38" s="44"/>
      <c r="G38" s="45"/>
    </row>
    <row r="39" spans="1:7" ht="14.25" hidden="1" customHeight="1" x14ac:dyDescent="0.2">
      <c r="A39" s="40" t="s">
        <v>238</v>
      </c>
      <c r="B39" s="41" t="s">
        <v>239</v>
      </c>
      <c r="C39" s="42">
        <f t="shared" si="1"/>
        <v>0</v>
      </c>
      <c r="D39" s="42"/>
      <c r="E39" s="42">
        <v>0</v>
      </c>
      <c r="F39" s="44"/>
      <c r="G39" s="45"/>
    </row>
    <row r="40" spans="1:7" ht="14.25" hidden="1" customHeight="1" x14ac:dyDescent="0.2">
      <c r="A40" s="40" t="s">
        <v>240</v>
      </c>
      <c r="B40" s="41" t="s">
        <v>241</v>
      </c>
      <c r="C40" s="42">
        <f t="shared" si="1"/>
        <v>0</v>
      </c>
      <c r="D40" s="42"/>
      <c r="E40" s="42">
        <v>0</v>
      </c>
      <c r="F40" s="44"/>
      <c r="G40" s="45"/>
    </row>
    <row r="41" spans="1:7" ht="14.25" hidden="1" customHeight="1" x14ac:dyDescent="0.2">
      <c r="A41" s="40" t="s">
        <v>242</v>
      </c>
      <c r="B41" s="41" t="s">
        <v>243</v>
      </c>
      <c r="C41" s="42">
        <f t="shared" si="1"/>
        <v>0</v>
      </c>
      <c r="D41" s="42"/>
      <c r="E41" s="42">
        <v>0</v>
      </c>
      <c r="F41" s="44"/>
      <c r="G41" s="45"/>
    </row>
    <row r="42" spans="1:7" ht="14.25" hidden="1" customHeight="1" x14ac:dyDescent="0.2">
      <c r="A42" s="40" t="s">
        <v>244</v>
      </c>
      <c r="B42" s="41" t="s">
        <v>245</v>
      </c>
      <c r="C42" s="42">
        <f t="shared" si="1"/>
        <v>0</v>
      </c>
      <c r="D42" s="42"/>
      <c r="E42" s="42">
        <v>0</v>
      </c>
      <c r="F42" s="44"/>
      <c r="G42" s="45"/>
    </row>
    <row r="43" spans="1:7" ht="14.25" hidden="1" customHeight="1" x14ac:dyDescent="0.2">
      <c r="A43" s="40" t="s">
        <v>246</v>
      </c>
      <c r="B43" s="41" t="s">
        <v>247</v>
      </c>
      <c r="C43" s="42">
        <f t="shared" si="1"/>
        <v>0</v>
      </c>
      <c r="D43" s="42"/>
      <c r="E43" s="42">
        <v>0</v>
      </c>
      <c r="F43" s="44"/>
      <c r="G43" s="45"/>
    </row>
    <row r="44" spans="1:7" ht="14.25" hidden="1" customHeight="1" x14ac:dyDescent="0.2">
      <c r="A44" s="40" t="s">
        <v>248</v>
      </c>
      <c r="B44" s="41" t="s">
        <v>249</v>
      </c>
      <c r="C44" s="42">
        <f t="shared" si="1"/>
        <v>0</v>
      </c>
      <c r="D44" s="42"/>
      <c r="E44" s="42">
        <v>0</v>
      </c>
      <c r="F44" s="44"/>
      <c r="G44" s="45"/>
    </row>
    <row r="45" spans="1:7" s="30" customFormat="1" ht="14.25" hidden="1" customHeight="1" x14ac:dyDescent="0.2">
      <c r="A45" s="36" t="s">
        <v>250</v>
      </c>
      <c r="B45" s="37" t="s">
        <v>251</v>
      </c>
      <c r="C45" s="38">
        <f>C46+C47+C48</f>
        <v>0</v>
      </c>
      <c r="D45" s="38">
        <f>D46+D47+D48</f>
        <v>0</v>
      </c>
      <c r="E45" s="38">
        <f>E46+E47+E48</f>
        <v>0</v>
      </c>
      <c r="F45" s="39"/>
      <c r="G45" s="35"/>
    </row>
    <row r="46" spans="1:7" ht="14.25" hidden="1" customHeight="1" x14ac:dyDescent="0.2">
      <c r="A46" s="40" t="s">
        <v>252</v>
      </c>
      <c r="B46" s="41" t="s">
        <v>253</v>
      </c>
      <c r="C46" s="42">
        <f t="shared" si="1"/>
        <v>0</v>
      </c>
      <c r="D46" s="42"/>
      <c r="E46" s="42">
        <v>0</v>
      </c>
      <c r="F46" s="44"/>
      <c r="G46" s="45"/>
    </row>
    <row r="47" spans="1:7" ht="14.25" hidden="1" customHeight="1" x14ac:dyDescent="0.2">
      <c r="A47" s="40" t="s">
        <v>254</v>
      </c>
      <c r="B47" s="41" t="s">
        <v>255</v>
      </c>
      <c r="C47" s="42">
        <f t="shared" si="1"/>
        <v>0</v>
      </c>
      <c r="D47" s="42"/>
      <c r="E47" s="42">
        <v>0</v>
      </c>
      <c r="F47" s="44"/>
      <c r="G47" s="45"/>
    </row>
    <row r="48" spans="1:7" ht="63" hidden="1" x14ac:dyDescent="0.2">
      <c r="A48" s="40" t="s">
        <v>256</v>
      </c>
      <c r="B48" s="41" t="s">
        <v>257</v>
      </c>
      <c r="C48" s="42">
        <f t="shared" si="1"/>
        <v>0</v>
      </c>
      <c r="D48" s="42"/>
      <c r="E48" s="42">
        <v>0</v>
      </c>
      <c r="F48" s="44"/>
      <c r="G48" s="45"/>
    </row>
    <row r="49" spans="1:7" s="30" customFormat="1" ht="14.25" hidden="1" customHeight="1" x14ac:dyDescent="0.2">
      <c r="A49" s="36" t="s">
        <v>258</v>
      </c>
      <c r="B49" s="37" t="s">
        <v>259</v>
      </c>
      <c r="C49" s="38">
        <f>C50</f>
        <v>0</v>
      </c>
      <c r="D49" s="38">
        <f>D50</f>
        <v>0</v>
      </c>
      <c r="E49" s="38">
        <f>E50</f>
        <v>0</v>
      </c>
      <c r="F49" s="39"/>
      <c r="G49" s="35"/>
    </row>
    <row r="50" spans="1:7" s="30" customFormat="1" ht="14.25" hidden="1" customHeight="1" x14ac:dyDescent="0.2">
      <c r="A50" s="36" t="s">
        <v>260</v>
      </c>
      <c r="B50" s="37" t="s">
        <v>261</v>
      </c>
      <c r="C50" s="38">
        <f>C51+C52+C53</f>
        <v>0</v>
      </c>
      <c r="D50" s="38">
        <f>D51+D52+D53</f>
        <v>0</v>
      </c>
      <c r="E50" s="38">
        <f>E51+E52+E53</f>
        <v>0</v>
      </c>
      <c r="F50" s="39"/>
      <c r="G50" s="35"/>
    </row>
    <row r="51" spans="1:7" ht="63" hidden="1" x14ac:dyDescent="0.2">
      <c r="A51" s="40" t="s">
        <v>262</v>
      </c>
      <c r="B51" s="41" t="s">
        <v>263</v>
      </c>
      <c r="C51" s="42">
        <f>D51+E51</f>
        <v>0</v>
      </c>
      <c r="D51" s="42">
        <v>0</v>
      </c>
      <c r="E51" s="42"/>
      <c r="F51" s="44"/>
      <c r="G51" s="45"/>
    </row>
    <row r="52" spans="1:7" ht="31.5" hidden="1" x14ac:dyDescent="0.2">
      <c r="A52" s="40" t="s">
        <v>264</v>
      </c>
      <c r="B52" s="41" t="s">
        <v>265</v>
      </c>
      <c r="C52" s="42">
        <f>D52+E52</f>
        <v>0</v>
      </c>
      <c r="D52" s="42">
        <v>0</v>
      </c>
      <c r="E52" s="42"/>
      <c r="F52" s="44"/>
      <c r="G52" s="45"/>
    </row>
    <row r="53" spans="1:7" ht="56.25" hidden="1" customHeight="1" thickBot="1" x14ac:dyDescent="0.25">
      <c r="A53" s="47" t="s">
        <v>266</v>
      </c>
      <c r="B53" s="48" t="s">
        <v>267</v>
      </c>
      <c r="C53" s="49">
        <f>D53+E53</f>
        <v>0</v>
      </c>
      <c r="D53" s="49">
        <v>0</v>
      </c>
      <c r="E53" s="49"/>
      <c r="F53" s="50"/>
      <c r="G53" s="45"/>
    </row>
    <row r="54" spans="1:7" s="30" customFormat="1" ht="14.25" hidden="1" customHeight="1" thickBot="1" x14ac:dyDescent="0.25">
      <c r="A54" s="24" t="s">
        <v>268</v>
      </c>
      <c r="B54" s="25" t="s">
        <v>269</v>
      </c>
      <c r="C54" s="26">
        <f>C55+C59+C67</f>
        <v>0</v>
      </c>
      <c r="D54" s="26">
        <f>D55+D59+D67</f>
        <v>0</v>
      </c>
      <c r="E54" s="26">
        <f>E55+E59+E67</f>
        <v>0</v>
      </c>
      <c r="F54" s="27">
        <f>F55+F59+F67</f>
        <v>0</v>
      </c>
      <c r="G54" s="35"/>
    </row>
    <row r="55" spans="1:7" s="30" customFormat="1" ht="14.25" hidden="1" customHeight="1" x14ac:dyDescent="0.2">
      <c r="A55" s="31" t="s">
        <v>270</v>
      </c>
      <c r="B55" s="32" t="s">
        <v>271</v>
      </c>
      <c r="C55" s="33">
        <f>C56</f>
        <v>0</v>
      </c>
      <c r="D55" s="33">
        <f>D56</f>
        <v>0</v>
      </c>
      <c r="E55" s="33">
        <f>E56</f>
        <v>0</v>
      </c>
      <c r="F55" s="34"/>
      <c r="G55" s="35"/>
    </row>
    <row r="56" spans="1:7" s="30" customFormat="1" ht="14.25" hidden="1" customHeight="1" x14ac:dyDescent="0.2">
      <c r="A56" s="36" t="s">
        <v>272</v>
      </c>
      <c r="B56" s="37" t="s">
        <v>273</v>
      </c>
      <c r="C56" s="38">
        <f>C57+C58</f>
        <v>0</v>
      </c>
      <c r="D56" s="38">
        <f>D57+D58</f>
        <v>0</v>
      </c>
      <c r="E56" s="38">
        <f>E57+E58</f>
        <v>0</v>
      </c>
      <c r="F56" s="39"/>
      <c r="G56" s="35"/>
    </row>
    <row r="57" spans="1:7" ht="14.25" hidden="1" customHeight="1" x14ac:dyDescent="0.2">
      <c r="A57" s="40" t="s">
        <v>274</v>
      </c>
      <c r="B57" s="41" t="s">
        <v>275</v>
      </c>
      <c r="C57" s="42">
        <f>D57+E57</f>
        <v>0</v>
      </c>
      <c r="D57" s="42"/>
      <c r="E57" s="42">
        <v>0</v>
      </c>
      <c r="F57" s="44"/>
      <c r="G57" s="45"/>
    </row>
    <row r="58" spans="1:7" ht="47.25" hidden="1" x14ac:dyDescent="0.2">
      <c r="A58" s="40" t="s">
        <v>276</v>
      </c>
      <c r="B58" s="41" t="s">
        <v>277</v>
      </c>
      <c r="C58" s="42">
        <f>D58+E58</f>
        <v>0</v>
      </c>
      <c r="D58" s="42"/>
      <c r="E58" s="42">
        <v>0</v>
      </c>
      <c r="F58" s="44"/>
      <c r="G58" s="45"/>
    </row>
    <row r="59" spans="1:7" s="30" customFormat="1" ht="31.5" hidden="1" x14ac:dyDescent="0.2">
      <c r="A59" s="36" t="s">
        <v>278</v>
      </c>
      <c r="B59" s="37" t="s">
        <v>279</v>
      </c>
      <c r="C59" s="38">
        <f>C60+C64</f>
        <v>0</v>
      </c>
      <c r="D59" s="38">
        <f>D60+D64</f>
        <v>0</v>
      </c>
      <c r="E59" s="38">
        <f>E60+E64</f>
        <v>0</v>
      </c>
      <c r="F59" s="39"/>
      <c r="G59" s="35"/>
    </row>
    <row r="60" spans="1:7" s="30" customFormat="1" ht="14.25" hidden="1" customHeight="1" x14ac:dyDescent="0.2">
      <c r="A60" s="36" t="s">
        <v>280</v>
      </c>
      <c r="B60" s="37" t="s">
        <v>281</v>
      </c>
      <c r="C60" s="38">
        <f>C61+C62+C63</f>
        <v>0</v>
      </c>
      <c r="D60" s="38">
        <f>D61+D62+D63</f>
        <v>0</v>
      </c>
      <c r="E60" s="38">
        <f>E61+E62+E63</f>
        <v>0</v>
      </c>
      <c r="F60" s="39"/>
      <c r="G60" s="35"/>
    </row>
    <row r="61" spans="1:7" ht="47.25" hidden="1" x14ac:dyDescent="0.2">
      <c r="A61" s="40" t="s">
        <v>282</v>
      </c>
      <c r="B61" s="41" t="s">
        <v>283</v>
      </c>
      <c r="C61" s="42">
        <f t="shared" ref="C61:C72" si="2">D61+E61</f>
        <v>0</v>
      </c>
      <c r="D61" s="42"/>
      <c r="E61" s="42">
        <v>0</v>
      </c>
      <c r="F61" s="44"/>
      <c r="G61" s="45"/>
    </row>
    <row r="62" spans="1:7" ht="14.25" hidden="1" customHeight="1" x14ac:dyDescent="0.2">
      <c r="A62" s="40" t="s">
        <v>284</v>
      </c>
      <c r="B62" s="41" t="s">
        <v>285</v>
      </c>
      <c r="C62" s="42">
        <f t="shared" si="2"/>
        <v>0</v>
      </c>
      <c r="D62" s="42"/>
      <c r="E62" s="42">
        <v>0</v>
      </c>
      <c r="F62" s="44"/>
      <c r="G62" s="45"/>
    </row>
    <row r="63" spans="1:7" ht="31.5" hidden="1" x14ac:dyDescent="0.2">
      <c r="A63" s="40" t="s">
        <v>286</v>
      </c>
      <c r="B63" s="41" t="s">
        <v>287</v>
      </c>
      <c r="C63" s="42">
        <f t="shared" si="2"/>
        <v>0</v>
      </c>
      <c r="D63" s="42"/>
      <c r="E63" s="42">
        <v>0</v>
      </c>
      <c r="F63" s="44"/>
      <c r="G63" s="45"/>
    </row>
    <row r="64" spans="1:7" s="30" customFormat="1" ht="14.25" hidden="1" customHeight="1" x14ac:dyDescent="0.2">
      <c r="A64" s="36" t="s">
        <v>288</v>
      </c>
      <c r="B64" s="37" t="s">
        <v>289</v>
      </c>
      <c r="C64" s="38">
        <f>C65+C66</f>
        <v>0</v>
      </c>
      <c r="D64" s="38">
        <f>D65+D66</f>
        <v>0</v>
      </c>
      <c r="E64" s="38">
        <f>E65+E66</f>
        <v>0</v>
      </c>
      <c r="F64" s="39"/>
      <c r="G64" s="35"/>
    </row>
    <row r="65" spans="1:12" ht="47.25" hidden="1" x14ac:dyDescent="0.2">
      <c r="A65" s="40" t="s">
        <v>290</v>
      </c>
      <c r="B65" s="41" t="s">
        <v>291</v>
      </c>
      <c r="C65" s="42">
        <f t="shared" si="2"/>
        <v>0</v>
      </c>
      <c r="D65" s="42"/>
      <c r="E65" s="42">
        <v>0</v>
      </c>
      <c r="F65" s="44"/>
      <c r="G65" s="45"/>
    </row>
    <row r="66" spans="1:12" ht="14.25" hidden="1" customHeight="1" x14ac:dyDescent="0.2">
      <c r="A66" s="40" t="s">
        <v>292</v>
      </c>
      <c r="B66" s="41" t="s">
        <v>293</v>
      </c>
      <c r="C66" s="42">
        <f t="shared" si="2"/>
        <v>0</v>
      </c>
      <c r="D66" s="42"/>
      <c r="E66" s="42">
        <v>0</v>
      </c>
      <c r="F66" s="44"/>
      <c r="G66" s="45"/>
    </row>
    <row r="67" spans="1:12" s="30" customFormat="1" ht="14.25" hidden="1" customHeight="1" x14ac:dyDescent="0.2">
      <c r="A67" s="36" t="s">
        <v>294</v>
      </c>
      <c r="B67" s="37" t="s">
        <v>295</v>
      </c>
      <c r="C67" s="42">
        <f t="shared" si="2"/>
        <v>0</v>
      </c>
      <c r="D67" s="38">
        <f>D68</f>
        <v>0</v>
      </c>
      <c r="E67" s="38">
        <f>E68</f>
        <v>0</v>
      </c>
      <c r="F67" s="39"/>
      <c r="G67" s="35"/>
      <c r="H67" s="30">
        <v>250101</v>
      </c>
      <c r="I67" s="30">
        <v>250103</v>
      </c>
      <c r="J67" s="30" t="s">
        <v>296</v>
      </c>
    </row>
    <row r="68" spans="1:12" s="30" customFormat="1" ht="31.5" hidden="1" x14ac:dyDescent="0.2">
      <c r="A68" s="36" t="s">
        <v>297</v>
      </c>
      <c r="B68" s="37" t="s">
        <v>298</v>
      </c>
      <c r="C68" s="42">
        <f t="shared" si="2"/>
        <v>0</v>
      </c>
      <c r="D68" s="38">
        <f>D69+D70</f>
        <v>0</v>
      </c>
      <c r="E68" s="38">
        <f>E69+E70</f>
        <v>0</v>
      </c>
      <c r="F68" s="39"/>
      <c r="G68" s="45" t="s">
        <v>299</v>
      </c>
      <c r="H68" s="46">
        <f>116523+12800+1200</f>
        <v>130523</v>
      </c>
      <c r="I68" s="46"/>
      <c r="J68" s="46">
        <f>H68+I68</f>
        <v>130523</v>
      </c>
    </row>
    <row r="69" spans="1:12" ht="31.5" hidden="1" x14ac:dyDescent="0.2">
      <c r="A69" s="40" t="s">
        <v>300</v>
      </c>
      <c r="B69" s="41" t="s">
        <v>301</v>
      </c>
      <c r="C69" s="42">
        <f t="shared" si="2"/>
        <v>0</v>
      </c>
      <c r="D69" s="51">
        <v>0</v>
      </c>
      <c r="E69" s="51"/>
      <c r="F69" s="44"/>
      <c r="G69" s="45" t="s">
        <v>302</v>
      </c>
      <c r="H69" s="46">
        <v>60000</v>
      </c>
      <c r="J69" s="46">
        <f>H69+I69</f>
        <v>60000</v>
      </c>
      <c r="L69" s="46" t="s">
        <v>303</v>
      </c>
    </row>
    <row r="70" spans="1:12" ht="51" hidden="1" customHeight="1" thickBot="1" x14ac:dyDescent="0.25">
      <c r="A70" s="47" t="s">
        <v>304</v>
      </c>
      <c r="B70" s="48" t="s">
        <v>305</v>
      </c>
      <c r="C70" s="49">
        <f t="shared" si="2"/>
        <v>0</v>
      </c>
      <c r="D70" s="52">
        <v>0</v>
      </c>
      <c r="E70" s="49"/>
      <c r="F70" s="50"/>
      <c r="G70" s="35" t="s">
        <v>306</v>
      </c>
      <c r="H70" s="30">
        <v>1238870</v>
      </c>
      <c r="I70" s="30">
        <v>34104</v>
      </c>
      <c r="J70" s="46">
        <f>H70+I70</f>
        <v>1272974</v>
      </c>
      <c r="L70" s="46" t="s">
        <v>307</v>
      </c>
    </row>
    <row r="71" spans="1:12" s="30" customFormat="1" ht="14.25" hidden="1" customHeight="1" thickBot="1" x14ac:dyDescent="0.25">
      <c r="A71" s="24" t="s">
        <v>308</v>
      </c>
      <c r="B71" s="25" t="s">
        <v>309</v>
      </c>
      <c r="C71" s="53">
        <f t="shared" si="2"/>
        <v>0</v>
      </c>
      <c r="D71" s="26">
        <f>D72+D75</f>
        <v>0</v>
      </c>
      <c r="E71" s="26">
        <f>E72+E75</f>
        <v>0</v>
      </c>
      <c r="F71" s="27">
        <f>F72+F75</f>
        <v>0</v>
      </c>
      <c r="G71" s="35" t="s">
        <v>296</v>
      </c>
      <c r="H71" s="30">
        <f>SUM(H68:H70)</f>
        <v>1429393</v>
      </c>
      <c r="I71" s="30">
        <f>SUM(I68:I70)</f>
        <v>34104</v>
      </c>
      <c r="J71" s="30">
        <f>SUM(J68:J70)</f>
        <v>1463497</v>
      </c>
    </row>
    <row r="72" spans="1:12" s="30" customFormat="1" ht="14.25" hidden="1" customHeight="1" x14ac:dyDescent="0.2">
      <c r="A72" s="31" t="s">
        <v>310</v>
      </c>
      <c r="B72" s="32" t="s">
        <v>311</v>
      </c>
      <c r="C72" s="54">
        <f t="shared" si="2"/>
        <v>0</v>
      </c>
      <c r="D72" s="33">
        <f t="shared" ref="D72:F73" si="3">D73</f>
        <v>0</v>
      </c>
      <c r="E72" s="33">
        <f t="shared" si="3"/>
        <v>0</v>
      </c>
      <c r="F72" s="34">
        <f t="shared" si="3"/>
        <v>0</v>
      </c>
      <c r="G72" s="35"/>
    </row>
    <row r="73" spans="1:12" s="30" customFormat="1" ht="78.75" hidden="1" x14ac:dyDescent="0.2">
      <c r="A73" s="36" t="s">
        <v>312</v>
      </c>
      <c r="B73" s="37" t="s">
        <v>313</v>
      </c>
      <c r="C73" s="38">
        <f>C74</f>
        <v>0</v>
      </c>
      <c r="D73" s="38">
        <f t="shared" si="3"/>
        <v>0</v>
      </c>
      <c r="E73" s="38">
        <f t="shared" si="3"/>
        <v>0</v>
      </c>
      <c r="F73" s="39">
        <f t="shared" si="3"/>
        <v>0</v>
      </c>
      <c r="G73" s="35"/>
    </row>
    <row r="74" spans="1:12" ht="61.5" hidden="1" customHeight="1" x14ac:dyDescent="0.2">
      <c r="A74" s="40" t="s">
        <v>314</v>
      </c>
      <c r="B74" s="41" t="s">
        <v>315</v>
      </c>
      <c r="C74" s="42">
        <f>D74+E74</f>
        <v>0</v>
      </c>
      <c r="D74" s="42"/>
      <c r="E74" s="42">
        <v>0</v>
      </c>
      <c r="F74" s="44"/>
      <c r="G74" s="45"/>
    </row>
    <row r="75" spans="1:12" s="30" customFormat="1" ht="14.25" hidden="1" customHeight="1" x14ac:dyDescent="0.2">
      <c r="A75" s="36" t="s">
        <v>316</v>
      </c>
      <c r="B75" s="37" t="s">
        <v>317</v>
      </c>
      <c r="C75" s="38">
        <f>C76</f>
        <v>0</v>
      </c>
      <c r="D75" s="38">
        <f t="shared" ref="D75:F76" si="4">D76</f>
        <v>0</v>
      </c>
      <c r="E75" s="38">
        <f t="shared" si="4"/>
        <v>0</v>
      </c>
      <c r="F75" s="39">
        <f t="shared" si="4"/>
        <v>0</v>
      </c>
      <c r="G75" s="35"/>
    </row>
    <row r="76" spans="1:12" s="30" customFormat="1" ht="17.25" hidden="1" customHeight="1" x14ac:dyDescent="0.2">
      <c r="A76" s="36" t="s">
        <v>318</v>
      </c>
      <c r="B76" s="37" t="s">
        <v>319</v>
      </c>
      <c r="C76" s="38">
        <f>C77</f>
        <v>0</v>
      </c>
      <c r="D76" s="38">
        <f t="shared" si="4"/>
        <v>0</v>
      </c>
      <c r="E76" s="38">
        <f t="shared" si="4"/>
        <v>0</v>
      </c>
      <c r="F76" s="39">
        <f t="shared" si="4"/>
        <v>0</v>
      </c>
      <c r="G76" s="35"/>
    </row>
    <row r="77" spans="1:12" ht="78.75" hidden="1" x14ac:dyDescent="0.2">
      <c r="A77" s="40" t="s">
        <v>320</v>
      </c>
      <c r="B77" s="41" t="s">
        <v>321</v>
      </c>
      <c r="C77" s="42">
        <f>D77+E77</f>
        <v>0</v>
      </c>
      <c r="D77" s="42">
        <v>0</v>
      </c>
      <c r="E77" s="51"/>
      <c r="F77" s="55"/>
      <c r="G77" s="45"/>
    </row>
    <row r="78" spans="1:12" ht="16.5" hidden="1" thickBot="1" x14ac:dyDescent="0.25">
      <c r="A78" s="47"/>
      <c r="B78" s="56" t="s">
        <v>322</v>
      </c>
      <c r="C78" s="57">
        <f>C12+C54+C71</f>
        <v>0</v>
      </c>
      <c r="D78" s="57">
        <f>D12+D54+D71</f>
        <v>0</v>
      </c>
      <c r="E78" s="57">
        <f>E12+E54+E71</f>
        <v>0</v>
      </c>
      <c r="F78" s="58">
        <f>F12+F54+F71</f>
        <v>0</v>
      </c>
      <c r="G78" s="45"/>
    </row>
    <row r="79" spans="1:12" s="64" customFormat="1" ht="14.25" customHeight="1" thickBot="1" x14ac:dyDescent="0.25">
      <c r="A79" s="59" t="s">
        <v>323</v>
      </c>
      <c r="B79" s="60" t="s">
        <v>324</v>
      </c>
      <c r="C79" s="61">
        <f>C80</f>
        <v>3556385</v>
      </c>
      <c r="D79" s="61">
        <f>D80</f>
        <v>3556385</v>
      </c>
      <c r="E79" s="61">
        <f>E80</f>
        <v>0</v>
      </c>
      <c r="F79" s="62"/>
      <c r="G79" s="63"/>
    </row>
    <row r="80" spans="1:12" s="64" customFormat="1" ht="18.75" customHeight="1" x14ac:dyDescent="0.2">
      <c r="A80" s="65" t="s">
        <v>325</v>
      </c>
      <c r="B80" s="66" t="s">
        <v>326</v>
      </c>
      <c r="C80" s="67">
        <f>C81+C85+C87</f>
        <v>3556385</v>
      </c>
      <c r="D80" s="67">
        <f>D81+D85+D87</f>
        <v>3556385</v>
      </c>
      <c r="E80" s="67">
        <f>E81+E85+E87</f>
        <v>0</v>
      </c>
      <c r="F80" s="68"/>
      <c r="G80" s="69"/>
    </row>
    <row r="81" spans="1:15" s="64" customFormat="1" ht="31.5" x14ac:dyDescent="0.2">
      <c r="A81" s="70" t="s">
        <v>327</v>
      </c>
      <c r="B81" s="71" t="s">
        <v>328</v>
      </c>
      <c r="C81" s="72">
        <f>C83+C84</f>
        <v>2899000</v>
      </c>
      <c r="D81" s="72">
        <f>D83+D84</f>
        <v>2899000</v>
      </c>
      <c r="E81" s="72">
        <f>E83+E84+E94</f>
        <v>0</v>
      </c>
      <c r="F81" s="73"/>
      <c r="G81" s="69"/>
    </row>
    <row r="82" spans="1:15" s="64" customFormat="1" ht="47.25" hidden="1" x14ac:dyDescent="0.2">
      <c r="A82" s="74">
        <v>41033700</v>
      </c>
      <c r="B82" s="75" t="s">
        <v>329</v>
      </c>
      <c r="C82" s="42">
        <f t="shared" ref="C82:C94" si="5">D82+E82</f>
        <v>0</v>
      </c>
      <c r="D82" s="76"/>
      <c r="E82" s="72"/>
      <c r="F82" s="73"/>
      <c r="G82" s="69"/>
    </row>
    <row r="83" spans="1:15" s="79" customFormat="1" ht="14.25" customHeight="1" x14ac:dyDescent="0.2">
      <c r="A83" s="74" t="s">
        <v>330</v>
      </c>
      <c r="B83" s="75" t="s">
        <v>331</v>
      </c>
      <c r="C83" s="42">
        <f t="shared" si="5"/>
        <v>2899000</v>
      </c>
      <c r="D83" s="76">
        <v>2899000</v>
      </c>
      <c r="E83" s="76">
        <v>0</v>
      </c>
      <c r="F83" s="77"/>
      <c r="G83" s="78"/>
    </row>
    <row r="84" spans="1:15" s="79" customFormat="1" ht="31.5" hidden="1" x14ac:dyDescent="0.2">
      <c r="A84" s="74" t="s">
        <v>332</v>
      </c>
      <c r="B84" s="75" t="s">
        <v>333</v>
      </c>
      <c r="C84" s="42">
        <f t="shared" si="5"/>
        <v>0</v>
      </c>
      <c r="D84" s="80"/>
      <c r="E84" s="76">
        <v>0</v>
      </c>
      <c r="F84" s="77"/>
      <c r="G84" s="81"/>
    </row>
    <row r="85" spans="1:15" s="64" customFormat="1" ht="23.85" customHeight="1" x14ac:dyDescent="0.2">
      <c r="A85" s="70">
        <v>41040000</v>
      </c>
      <c r="B85" s="71" t="s">
        <v>334</v>
      </c>
      <c r="C85" s="72">
        <f>C86</f>
        <v>629700</v>
      </c>
      <c r="D85" s="72">
        <f>D86</f>
        <v>629700</v>
      </c>
      <c r="E85" s="72">
        <f>E86</f>
        <v>0</v>
      </c>
      <c r="F85" s="73"/>
      <c r="G85" s="69"/>
    </row>
    <row r="86" spans="1:15" s="79" customFormat="1" ht="63" x14ac:dyDescent="0.2">
      <c r="A86" s="74">
        <v>41040200</v>
      </c>
      <c r="B86" s="75" t="s">
        <v>335</v>
      </c>
      <c r="C86" s="42">
        <f t="shared" si="5"/>
        <v>629700</v>
      </c>
      <c r="D86" s="82">
        <v>629700</v>
      </c>
      <c r="E86" s="76">
        <v>0</v>
      </c>
      <c r="F86" s="77"/>
      <c r="G86" s="81"/>
      <c r="O86" s="83" t="s">
        <v>336</v>
      </c>
    </row>
    <row r="87" spans="1:15" s="64" customFormat="1" ht="31.5" x14ac:dyDescent="0.2">
      <c r="A87" s="593">
        <v>41050000</v>
      </c>
      <c r="B87" s="71" t="s">
        <v>337</v>
      </c>
      <c r="C87" s="72">
        <f>C94+C88+C90+C93</f>
        <v>27685</v>
      </c>
      <c r="D87" s="72">
        <f>D94+D88+D90+D93</f>
        <v>27685</v>
      </c>
      <c r="E87" s="72">
        <f>E94+E88+E90+E93</f>
        <v>0</v>
      </c>
      <c r="F87" s="73">
        <f>F94+F88+F90+F93</f>
        <v>0</v>
      </c>
      <c r="G87" s="69"/>
      <c r="O87" s="84"/>
    </row>
    <row r="88" spans="1:15" s="64" customFormat="1" ht="47.25" hidden="1" x14ac:dyDescent="0.2">
      <c r="A88" s="594">
        <v>41051000</v>
      </c>
      <c r="B88" s="75" t="s">
        <v>338</v>
      </c>
      <c r="C88" s="42">
        <f t="shared" si="5"/>
        <v>0</v>
      </c>
      <c r="D88" s="76"/>
      <c r="E88" s="72"/>
      <c r="F88" s="73"/>
      <c r="G88" s="69"/>
      <c r="O88" s="83"/>
    </row>
    <row r="89" spans="1:15" s="64" customFormat="1" ht="47.25" hidden="1" x14ac:dyDescent="0.25">
      <c r="A89" s="595">
        <v>41051100</v>
      </c>
      <c r="B89" s="85" t="s">
        <v>339</v>
      </c>
      <c r="C89" s="42">
        <f t="shared" si="5"/>
        <v>0</v>
      </c>
      <c r="D89" s="76"/>
      <c r="E89" s="72"/>
      <c r="F89" s="73"/>
      <c r="G89" s="69"/>
      <c r="O89" s="83"/>
    </row>
    <row r="90" spans="1:15" s="64" customFormat="1" ht="47.25" hidden="1" x14ac:dyDescent="0.2">
      <c r="A90" s="594">
        <v>41051200</v>
      </c>
      <c r="B90" s="75" t="s">
        <v>340</v>
      </c>
      <c r="C90" s="42">
        <f t="shared" si="5"/>
        <v>0</v>
      </c>
      <c r="D90" s="76"/>
      <c r="E90" s="72"/>
      <c r="F90" s="73"/>
      <c r="G90" s="69"/>
      <c r="O90" s="83"/>
    </row>
    <row r="91" spans="1:15" s="64" customFormat="1" ht="63" hidden="1" x14ac:dyDescent="0.25">
      <c r="A91" s="595">
        <v>41051400</v>
      </c>
      <c r="B91" s="85" t="s">
        <v>341</v>
      </c>
      <c r="C91" s="42">
        <f t="shared" si="5"/>
        <v>0</v>
      </c>
      <c r="D91" s="76"/>
      <c r="E91" s="72"/>
      <c r="F91" s="73"/>
      <c r="G91" s="69"/>
      <c r="O91" s="83"/>
    </row>
    <row r="92" spans="1:15" s="64" customFormat="1" ht="63" hidden="1" x14ac:dyDescent="0.25">
      <c r="A92" s="595">
        <v>41051700</v>
      </c>
      <c r="B92" s="85" t="s">
        <v>342</v>
      </c>
      <c r="C92" s="42">
        <f t="shared" si="5"/>
        <v>0</v>
      </c>
      <c r="D92" s="76"/>
      <c r="E92" s="72"/>
      <c r="F92" s="73"/>
      <c r="G92" s="69"/>
      <c r="O92" s="83"/>
    </row>
    <row r="93" spans="1:15" s="64" customFormat="1" ht="15.75" x14ac:dyDescent="0.2">
      <c r="A93" s="594">
        <v>41053900</v>
      </c>
      <c r="B93" s="75" t="s">
        <v>343</v>
      </c>
      <c r="C93" s="42">
        <f>D93+E93</f>
        <v>27685</v>
      </c>
      <c r="D93" s="76">
        <f>7685+20000</f>
        <v>27685</v>
      </c>
      <c r="E93" s="73"/>
      <c r="F93" s="73"/>
      <c r="G93" s="69"/>
      <c r="O93" s="83"/>
    </row>
    <row r="94" spans="1:15" s="79" customFormat="1" ht="57" hidden="1" customHeight="1" x14ac:dyDescent="0.2">
      <c r="A94" s="74">
        <v>41055000</v>
      </c>
      <c r="B94" s="75" t="s">
        <v>344</v>
      </c>
      <c r="C94" s="42">
        <f t="shared" si="5"/>
        <v>0</v>
      </c>
      <c r="D94" s="76"/>
      <c r="E94" s="76">
        <v>0</v>
      </c>
      <c r="F94" s="77"/>
      <c r="G94" s="81"/>
      <c r="O94" s="83" t="s">
        <v>336</v>
      </c>
    </row>
    <row r="95" spans="1:15" s="30" customFormat="1" ht="1.5" customHeight="1" thickBot="1" x14ac:dyDescent="0.25">
      <c r="A95" s="86" t="s">
        <v>345</v>
      </c>
      <c r="B95" s="56"/>
      <c r="C95" s="57"/>
      <c r="D95" s="57"/>
      <c r="E95" s="57"/>
      <c r="F95" s="58"/>
      <c r="G95" s="35"/>
    </row>
    <row r="96" spans="1:15" s="30" customFormat="1" ht="17.25" customHeight="1" thickBot="1" x14ac:dyDescent="0.25">
      <c r="A96" s="87" t="s">
        <v>346</v>
      </c>
      <c r="B96" s="25" t="s">
        <v>347</v>
      </c>
      <c r="C96" s="26">
        <f>C78+C79</f>
        <v>3556385</v>
      </c>
      <c r="D96" s="26">
        <f>D78+D79</f>
        <v>3556385</v>
      </c>
      <c r="E96" s="26">
        <f>E78+E79</f>
        <v>0</v>
      </c>
      <c r="F96" s="27">
        <f>F78+F79</f>
        <v>0</v>
      </c>
      <c r="G96" s="35"/>
    </row>
    <row r="97" spans="1:11" x14ac:dyDescent="0.2">
      <c r="A97" s="45"/>
      <c r="B97" s="88"/>
      <c r="C97" s="45"/>
      <c r="D97" s="45"/>
      <c r="E97" s="45"/>
      <c r="F97" s="45"/>
      <c r="G97" s="45"/>
    </row>
    <row r="98" spans="1:11" s="90" customFormat="1" ht="15.75" customHeight="1" x14ac:dyDescent="0.2">
      <c r="A98" s="89"/>
      <c r="B98" s="760"/>
      <c r="C98" s="761"/>
      <c r="D98" s="761"/>
      <c r="E98" s="761"/>
      <c r="F98" s="761"/>
      <c r="G98" s="761"/>
      <c r="K98" s="91"/>
    </row>
    <row r="99" spans="1:11" ht="15.75" x14ac:dyDescent="0.25">
      <c r="A99" s="9"/>
      <c r="B99" s="607"/>
      <c r="C99" s="9"/>
      <c r="D99" s="9"/>
      <c r="E99" s="9"/>
      <c r="F99" s="9"/>
      <c r="G99" s="45"/>
      <c r="K99" s="92"/>
    </row>
    <row r="100" spans="1:11" ht="15.75" x14ac:dyDescent="0.25">
      <c r="A100" s="9"/>
      <c r="B100" s="607" t="s">
        <v>764</v>
      </c>
      <c r="C100" s="9"/>
      <c r="D100" s="9"/>
      <c r="E100" s="9" t="s">
        <v>765</v>
      </c>
      <c r="F100" s="9"/>
    </row>
  </sheetData>
  <mergeCells count="9">
    <mergeCell ref="C4:E4"/>
    <mergeCell ref="B98:G98"/>
    <mergeCell ref="A5:F5"/>
    <mergeCell ref="A6:F6"/>
    <mergeCell ref="A9:A10"/>
    <mergeCell ref="B9:B10"/>
    <mergeCell ref="C9:C10"/>
    <mergeCell ref="D9:D10"/>
    <mergeCell ref="E9:F9"/>
  </mergeCells>
  <pageMargins left="1.1811023622047245" right="0.39370078740157483" top="0.78740157480314965" bottom="0.78740157480314965" header="0.51181102362204722" footer="0.51181102362204722"/>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4"/>
  <sheetViews>
    <sheetView showZeros="0" zoomScale="96" zoomScaleNormal="96" workbookViewId="0">
      <selection activeCell="C53" sqref="C53"/>
    </sheetView>
  </sheetViews>
  <sheetFormatPr defaultRowHeight="12.75" x14ac:dyDescent="0.2"/>
  <cols>
    <col min="1" max="1" width="11.5703125" style="103" customWidth="1"/>
    <col min="2" max="2" width="45.7109375" style="166" customWidth="1"/>
    <col min="3" max="3" width="21.140625" style="115" customWidth="1"/>
    <col min="4" max="4" width="18.85546875" style="103" customWidth="1"/>
    <col min="5" max="5" width="16.5703125" style="103" customWidth="1"/>
    <col min="6" max="6" width="17.140625" style="103" customWidth="1"/>
    <col min="7" max="7" width="14.42578125" style="103" customWidth="1"/>
    <col min="8" max="8" width="36.28515625" style="103" customWidth="1"/>
    <col min="9" max="256" width="8.85546875" style="103"/>
    <col min="257" max="257" width="11.5703125" style="103" customWidth="1"/>
    <col min="258" max="258" width="45.7109375" style="103" customWidth="1"/>
    <col min="259" max="259" width="15.5703125" style="103" customWidth="1"/>
    <col min="260" max="260" width="17.85546875" style="103" customWidth="1"/>
    <col min="261" max="261" width="16.5703125" style="103" customWidth="1"/>
    <col min="262" max="262" width="17.140625" style="103" customWidth="1"/>
    <col min="263" max="263" width="14.42578125" style="103" customWidth="1"/>
    <col min="264" max="264" width="36.28515625" style="103" customWidth="1"/>
    <col min="265" max="512" width="8.85546875" style="103"/>
    <col min="513" max="513" width="11.5703125" style="103" customWidth="1"/>
    <col min="514" max="514" width="45.7109375" style="103" customWidth="1"/>
    <col min="515" max="515" width="15.5703125" style="103" customWidth="1"/>
    <col min="516" max="516" width="17.85546875" style="103" customWidth="1"/>
    <col min="517" max="517" width="16.5703125" style="103" customWidth="1"/>
    <col min="518" max="518" width="17.140625" style="103" customWidth="1"/>
    <col min="519" max="519" width="14.42578125" style="103" customWidth="1"/>
    <col min="520" max="520" width="36.28515625" style="103" customWidth="1"/>
    <col min="521" max="768" width="8.85546875" style="103"/>
    <col min="769" max="769" width="11.5703125" style="103" customWidth="1"/>
    <col min="770" max="770" width="45.7109375" style="103" customWidth="1"/>
    <col min="771" max="771" width="15.5703125" style="103" customWidth="1"/>
    <col min="772" max="772" width="17.85546875" style="103" customWidth="1"/>
    <col min="773" max="773" width="16.5703125" style="103" customWidth="1"/>
    <col min="774" max="774" width="17.140625" style="103" customWidth="1"/>
    <col min="775" max="775" width="14.42578125" style="103" customWidth="1"/>
    <col min="776" max="776" width="36.28515625" style="103" customWidth="1"/>
    <col min="777" max="1024" width="8.85546875" style="103"/>
    <col min="1025" max="1025" width="11.5703125" style="103" customWidth="1"/>
    <col min="1026" max="1026" width="45.7109375" style="103" customWidth="1"/>
    <col min="1027" max="1027" width="15.5703125" style="103" customWidth="1"/>
    <col min="1028" max="1028" width="17.85546875" style="103" customWidth="1"/>
    <col min="1029" max="1029" width="16.5703125" style="103" customWidth="1"/>
    <col min="1030" max="1030" width="17.140625" style="103" customWidth="1"/>
    <col min="1031" max="1031" width="14.42578125" style="103" customWidth="1"/>
    <col min="1032" max="1032" width="36.28515625" style="103" customWidth="1"/>
    <col min="1033" max="1280" width="8.85546875" style="103"/>
    <col min="1281" max="1281" width="11.5703125" style="103" customWidth="1"/>
    <col min="1282" max="1282" width="45.7109375" style="103" customWidth="1"/>
    <col min="1283" max="1283" width="15.5703125" style="103" customWidth="1"/>
    <col min="1284" max="1284" width="17.85546875" style="103" customWidth="1"/>
    <col min="1285" max="1285" width="16.5703125" style="103" customWidth="1"/>
    <col min="1286" max="1286" width="17.140625" style="103" customWidth="1"/>
    <col min="1287" max="1287" width="14.42578125" style="103" customWidth="1"/>
    <col min="1288" max="1288" width="36.28515625" style="103" customWidth="1"/>
    <col min="1289" max="1536" width="8.85546875" style="103"/>
    <col min="1537" max="1537" width="11.5703125" style="103" customWidth="1"/>
    <col min="1538" max="1538" width="45.7109375" style="103" customWidth="1"/>
    <col min="1539" max="1539" width="15.5703125" style="103" customWidth="1"/>
    <col min="1540" max="1540" width="17.85546875" style="103" customWidth="1"/>
    <col min="1541" max="1541" width="16.5703125" style="103" customWidth="1"/>
    <col min="1542" max="1542" width="17.140625" style="103" customWidth="1"/>
    <col min="1543" max="1543" width="14.42578125" style="103" customWidth="1"/>
    <col min="1544" max="1544" width="36.28515625" style="103" customWidth="1"/>
    <col min="1545" max="1792" width="8.85546875" style="103"/>
    <col min="1793" max="1793" width="11.5703125" style="103" customWidth="1"/>
    <col min="1794" max="1794" width="45.7109375" style="103" customWidth="1"/>
    <col min="1795" max="1795" width="15.5703125" style="103" customWidth="1"/>
    <col min="1796" max="1796" width="17.85546875" style="103" customWidth="1"/>
    <col min="1797" max="1797" width="16.5703125" style="103" customWidth="1"/>
    <col min="1798" max="1798" width="17.140625" style="103" customWidth="1"/>
    <col min="1799" max="1799" width="14.42578125" style="103" customWidth="1"/>
    <col min="1800" max="1800" width="36.28515625" style="103" customWidth="1"/>
    <col min="1801" max="2048" width="8.85546875" style="103"/>
    <col min="2049" max="2049" width="11.5703125" style="103" customWidth="1"/>
    <col min="2050" max="2050" width="45.7109375" style="103" customWidth="1"/>
    <col min="2051" max="2051" width="15.5703125" style="103" customWidth="1"/>
    <col min="2052" max="2052" width="17.85546875" style="103" customWidth="1"/>
    <col min="2053" max="2053" width="16.5703125" style="103" customWidth="1"/>
    <col min="2054" max="2054" width="17.140625" style="103" customWidth="1"/>
    <col min="2055" max="2055" width="14.42578125" style="103" customWidth="1"/>
    <col min="2056" max="2056" width="36.28515625" style="103" customWidth="1"/>
    <col min="2057" max="2304" width="8.85546875" style="103"/>
    <col min="2305" max="2305" width="11.5703125" style="103" customWidth="1"/>
    <col min="2306" max="2306" width="45.7109375" style="103" customWidth="1"/>
    <col min="2307" max="2307" width="15.5703125" style="103" customWidth="1"/>
    <col min="2308" max="2308" width="17.85546875" style="103" customWidth="1"/>
    <col min="2309" max="2309" width="16.5703125" style="103" customWidth="1"/>
    <col min="2310" max="2310" width="17.140625" style="103" customWidth="1"/>
    <col min="2311" max="2311" width="14.42578125" style="103" customWidth="1"/>
    <col min="2312" max="2312" width="36.28515625" style="103" customWidth="1"/>
    <col min="2313" max="2560" width="8.85546875" style="103"/>
    <col min="2561" max="2561" width="11.5703125" style="103" customWidth="1"/>
    <col min="2562" max="2562" width="45.7109375" style="103" customWidth="1"/>
    <col min="2563" max="2563" width="15.5703125" style="103" customWidth="1"/>
    <col min="2564" max="2564" width="17.85546875" style="103" customWidth="1"/>
    <col min="2565" max="2565" width="16.5703125" style="103" customWidth="1"/>
    <col min="2566" max="2566" width="17.140625" style="103" customWidth="1"/>
    <col min="2567" max="2567" width="14.42578125" style="103" customWidth="1"/>
    <col min="2568" max="2568" width="36.28515625" style="103" customWidth="1"/>
    <col min="2569" max="2816" width="8.85546875" style="103"/>
    <col min="2817" max="2817" width="11.5703125" style="103" customWidth="1"/>
    <col min="2818" max="2818" width="45.7109375" style="103" customWidth="1"/>
    <col min="2819" max="2819" width="15.5703125" style="103" customWidth="1"/>
    <col min="2820" max="2820" width="17.85546875" style="103" customWidth="1"/>
    <col min="2821" max="2821" width="16.5703125" style="103" customWidth="1"/>
    <col min="2822" max="2822" width="17.140625" style="103" customWidth="1"/>
    <col min="2823" max="2823" width="14.42578125" style="103" customWidth="1"/>
    <col min="2824" max="2824" width="36.28515625" style="103" customWidth="1"/>
    <col min="2825" max="3072" width="8.85546875" style="103"/>
    <col min="3073" max="3073" width="11.5703125" style="103" customWidth="1"/>
    <col min="3074" max="3074" width="45.7109375" style="103" customWidth="1"/>
    <col min="3075" max="3075" width="15.5703125" style="103" customWidth="1"/>
    <col min="3076" max="3076" width="17.85546875" style="103" customWidth="1"/>
    <col min="3077" max="3077" width="16.5703125" style="103" customWidth="1"/>
    <col min="3078" max="3078" width="17.140625" style="103" customWidth="1"/>
    <col min="3079" max="3079" width="14.42578125" style="103" customWidth="1"/>
    <col min="3080" max="3080" width="36.28515625" style="103" customWidth="1"/>
    <col min="3081" max="3328" width="8.85546875" style="103"/>
    <col min="3329" max="3329" width="11.5703125" style="103" customWidth="1"/>
    <col min="3330" max="3330" width="45.7109375" style="103" customWidth="1"/>
    <col min="3331" max="3331" width="15.5703125" style="103" customWidth="1"/>
    <col min="3332" max="3332" width="17.85546875" style="103" customWidth="1"/>
    <col min="3333" max="3333" width="16.5703125" style="103" customWidth="1"/>
    <col min="3334" max="3334" width="17.140625" style="103" customWidth="1"/>
    <col min="3335" max="3335" width="14.42578125" style="103" customWidth="1"/>
    <col min="3336" max="3336" width="36.28515625" style="103" customWidth="1"/>
    <col min="3337" max="3584" width="8.85546875" style="103"/>
    <col min="3585" max="3585" width="11.5703125" style="103" customWidth="1"/>
    <col min="3586" max="3586" width="45.7109375" style="103" customWidth="1"/>
    <col min="3587" max="3587" width="15.5703125" style="103" customWidth="1"/>
    <col min="3588" max="3588" width="17.85546875" style="103" customWidth="1"/>
    <col min="3589" max="3589" width="16.5703125" style="103" customWidth="1"/>
    <col min="3590" max="3590" width="17.140625" style="103" customWidth="1"/>
    <col min="3591" max="3591" width="14.42578125" style="103" customWidth="1"/>
    <col min="3592" max="3592" width="36.28515625" style="103" customWidth="1"/>
    <col min="3593" max="3840" width="8.85546875" style="103"/>
    <col min="3841" max="3841" width="11.5703125" style="103" customWidth="1"/>
    <col min="3842" max="3842" width="45.7109375" style="103" customWidth="1"/>
    <col min="3843" max="3843" width="15.5703125" style="103" customWidth="1"/>
    <col min="3844" max="3844" width="17.85546875" style="103" customWidth="1"/>
    <col min="3845" max="3845" width="16.5703125" style="103" customWidth="1"/>
    <col min="3846" max="3846" width="17.140625" style="103" customWidth="1"/>
    <col min="3847" max="3847" width="14.42578125" style="103" customWidth="1"/>
    <col min="3848" max="3848" width="36.28515625" style="103" customWidth="1"/>
    <col min="3849" max="4096" width="8.85546875" style="103"/>
    <col min="4097" max="4097" width="11.5703125" style="103" customWidth="1"/>
    <col min="4098" max="4098" width="45.7109375" style="103" customWidth="1"/>
    <col min="4099" max="4099" width="15.5703125" style="103" customWidth="1"/>
    <col min="4100" max="4100" width="17.85546875" style="103" customWidth="1"/>
    <col min="4101" max="4101" width="16.5703125" style="103" customWidth="1"/>
    <col min="4102" max="4102" width="17.140625" style="103" customWidth="1"/>
    <col min="4103" max="4103" width="14.42578125" style="103" customWidth="1"/>
    <col min="4104" max="4104" width="36.28515625" style="103" customWidth="1"/>
    <col min="4105" max="4352" width="8.85546875" style="103"/>
    <col min="4353" max="4353" width="11.5703125" style="103" customWidth="1"/>
    <col min="4354" max="4354" width="45.7109375" style="103" customWidth="1"/>
    <col min="4355" max="4355" width="15.5703125" style="103" customWidth="1"/>
    <col min="4356" max="4356" width="17.85546875" style="103" customWidth="1"/>
    <col min="4357" max="4357" width="16.5703125" style="103" customWidth="1"/>
    <col min="4358" max="4358" width="17.140625" style="103" customWidth="1"/>
    <col min="4359" max="4359" width="14.42578125" style="103" customWidth="1"/>
    <col min="4360" max="4360" width="36.28515625" style="103" customWidth="1"/>
    <col min="4361" max="4608" width="8.85546875" style="103"/>
    <col min="4609" max="4609" width="11.5703125" style="103" customWidth="1"/>
    <col min="4610" max="4610" width="45.7109375" style="103" customWidth="1"/>
    <col min="4611" max="4611" width="15.5703125" style="103" customWidth="1"/>
    <col min="4612" max="4612" width="17.85546875" style="103" customWidth="1"/>
    <col min="4613" max="4613" width="16.5703125" style="103" customWidth="1"/>
    <col min="4614" max="4614" width="17.140625" style="103" customWidth="1"/>
    <col min="4615" max="4615" width="14.42578125" style="103" customWidth="1"/>
    <col min="4616" max="4616" width="36.28515625" style="103" customWidth="1"/>
    <col min="4617" max="4864" width="8.85546875" style="103"/>
    <col min="4865" max="4865" width="11.5703125" style="103" customWidth="1"/>
    <col min="4866" max="4866" width="45.7109375" style="103" customWidth="1"/>
    <col min="4867" max="4867" width="15.5703125" style="103" customWidth="1"/>
    <col min="4868" max="4868" width="17.85546875" style="103" customWidth="1"/>
    <col min="4869" max="4869" width="16.5703125" style="103" customWidth="1"/>
    <col min="4870" max="4870" width="17.140625" style="103" customWidth="1"/>
    <col min="4871" max="4871" width="14.42578125" style="103" customWidth="1"/>
    <col min="4872" max="4872" width="36.28515625" style="103" customWidth="1"/>
    <col min="4873" max="5120" width="8.85546875" style="103"/>
    <col min="5121" max="5121" width="11.5703125" style="103" customWidth="1"/>
    <col min="5122" max="5122" width="45.7109375" style="103" customWidth="1"/>
    <col min="5123" max="5123" width="15.5703125" style="103" customWidth="1"/>
    <col min="5124" max="5124" width="17.85546875" style="103" customWidth="1"/>
    <col min="5125" max="5125" width="16.5703125" style="103" customWidth="1"/>
    <col min="5126" max="5126" width="17.140625" style="103" customWidth="1"/>
    <col min="5127" max="5127" width="14.42578125" style="103" customWidth="1"/>
    <col min="5128" max="5128" width="36.28515625" style="103" customWidth="1"/>
    <col min="5129" max="5376" width="8.85546875" style="103"/>
    <col min="5377" max="5377" width="11.5703125" style="103" customWidth="1"/>
    <col min="5378" max="5378" width="45.7109375" style="103" customWidth="1"/>
    <col min="5379" max="5379" width="15.5703125" style="103" customWidth="1"/>
    <col min="5380" max="5380" width="17.85546875" style="103" customWidth="1"/>
    <col min="5381" max="5381" width="16.5703125" style="103" customWidth="1"/>
    <col min="5382" max="5382" width="17.140625" style="103" customWidth="1"/>
    <col min="5383" max="5383" width="14.42578125" style="103" customWidth="1"/>
    <col min="5384" max="5384" width="36.28515625" style="103" customWidth="1"/>
    <col min="5385" max="5632" width="8.85546875" style="103"/>
    <col min="5633" max="5633" width="11.5703125" style="103" customWidth="1"/>
    <col min="5634" max="5634" width="45.7109375" style="103" customWidth="1"/>
    <col min="5635" max="5635" width="15.5703125" style="103" customWidth="1"/>
    <col min="5636" max="5636" width="17.85546875" style="103" customWidth="1"/>
    <col min="5637" max="5637" width="16.5703125" style="103" customWidth="1"/>
    <col min="5638" max="5638" width="17.140625" style="103" customWidth="1"/>
    <col min="5639" max="5639" width="14.42578125" style="103" customWidth="1"/>
    <col min="5640" max="5640" width="36.28515625" style="103" customWidth="1"/>
    <col min="5641" max="5888" width="8.85546875" style="103"/>
    <col min="5889" max="5889" width="11.5703125" style="103" customWidth="1"/>
    <col min="5890" max="5890" width="45.7109375" style="103" customWidth="1"/>
    <col min="5891" max="5891" width="15.5703125" style="103" customWidth="1"/>
    <col min="5892" max="5892" width="17.85546875" style="103" customWidth="1"/>
    <col min="5893" max="5893" width="16.5703125" style="103" customWidth="1"/>
    <col min="5894" max="5894" width="17.140625" style="103" customWidth="1"/>
    <col min="5895" max="5895" width="14.42578125" style="103" customWidth="1"/>
    <col min="5896" max="5896" width="36.28515625" style="103" customWidth="1"/>
    <col min="5897" max="6144" width="8.85546875" style="103"/>
    <col min="6145" max="6145" width="11.5703125" style="103" customWidth="1"/>
    <col min="6146" max="6146" width="45.7109375" style="103" customWidth="1"/>
    <col min="6147" max="6147" width="15.5703125" style="103" customWidth="1"/>
    <col min="6148" max="6148" width="17.85546875" style="103" customWidth="1"/>
    <col min="6149" max="6149" width="16.5703125" style="103" customWidth="1"/>
    <col min="6150" max="6150" width="17.140625" style="103" customWidth="1"/>
    <col min="6151" max="6151" width="14.42578125" style="103" customWidth="1"/>
    <col min="6152" max="6152" width="36.28515625" style="103" customWidth="1"/>
    <col min="6153" max="6400" width="8.85546875" style="103"/>
    <col min="6401" max="6401" width="11.5703125" style="103" customWidth="1"/>
    <col min="6402" max="6402" width="45.7109375" style="103" customWidth="1"/>
    <col min="6403" max="6403" width="15.5703125" style="103" customWidth="1"/>
    <col min="6404" max="6404" width="17.85546875" style="103" customWidth="1"/>
    <col min="6405" max="6405" width="16.5703125" style="103" customWidth="1"/>
    <col min="6406" max="6406" width="17.140625" style="103" customWidth="1"/>
    <col min="6407" max="6407" width="14.42578125" style="103" customWidth="1"/>
    <col min="6408" max="6408" width="36.28515625" style="103" customWidth="1"/>
    <col min="6409" max="6656" width="8.85546875" style="103"/>
    <col min="6657" max="6657" width="11.5703125" style="103" customWidth="1"/>
    <col min="6658" max="6658" width="45.7109375" style="103" customWidth="1"/>
    <col min="6659" max="6659" width="15.5703125" style="103" customWidth="1"/>
    <col min="6660" max="6660" width="17.85546875" style="103" customWidth="1"/>
    <col min="6661" max="6661" width="16.5703125" style="103" customWidth="1"/>
    <col min="6662" max="6662" width="17.140625" style="103" customWidth="1"/>
    <col min="6663" max="6663" width="14.42578125" style="103" customWidth="1"/>
    <col min="6664" max="6664" width="36.28515625" style="103" customWidth="1"/>
    <col min="6665" max="6912" width="8.85546875" style="103"/>
    <col min="6913" max="6913" width="11.5703125" style="103" customWidth="1"/>
    <col min="6914" max="6914" width="45.7109375" style="103" customWidth="1"/>
    <col min="6915" max="6915" width="15.5703125" style="103" customWidth="1"/>
    <col min="6916" max="6916" width="17.85546875" style="103" customWidth="1"/>
    <col min="6917" max="6917" width="16.5703125" style="103" customWidth="1"/>
    <col min="6918" max="6918" width="17.140625" style="103" customWidth="1"/>
    <col min="6919" max="6919" width="14.42578125" style="103" customWidth="1"/>
    <col min="6920" max="6920" width="36.28515625" style="103" customWidth="1"/>
    <col min="6921" max="7168" width="8.85546875" style="103"/>
    <col min="7169" max="7169" width="11.5703125" style="103" customWidth="1"/>
    <col min="7170" max="7170" width="45.7109375" style="103" customWidth="1"/>
    <col min="7171" max="7171" width="15.5703125" style="103" customWidth="1"/>
    <col min="7172" max="7172" width="17.85546875" style="103" customWidth="1"/>
    <col min="7173" max="7173" width="16.5703125" style="103" customWidth="1"/>
    <col min="7174" max="7174" width="17.140625" style="103" customWidth="1"/>
    <col min="7175" max="7175" width="14.42578125" style="103" customWidth="1"/>
    <col min="7176" max="7176" width="36.28515625" style="103" customWidth="1"/>
    <col min="7177" max="7424" width="8.85546875" style="103"/>
    <col min="7425" max="7425" width="11.5703125" style="103" customWidth="1"/>
    <col min="7426" max="7426" width="45.7109375" style="103" customWidth="1"/>
    <col min="7427" max="7427" width="15.5703125" style="103" customWidth="1"/>
    <col min="7428" max="7428" width="17.85546875" style="103" customWidth="1"/>
    <col min="7429" max="7429" width="16.5703125" style="103" customWidth="1"/>
    <col min="7430" max="7430" width="17.140625" style="103" customWidth="1"/>
    <col min="7431" max="7431" width="14.42578125" style="103" customWidth="1"/>
    <col min="7432" max="7432" width="36.28515625" style="103" customWidth="1"/>
    <col min="7433" max="7680" width="8.85546875" style="103"/>
    <col min="7681" max="7681" width="11.5703125" style="103" customWidth="1"/>
    <col min="7682" max="7682" width="45.7109375" style="103" customWidth="1"/>
    <col min="7683" max="7683" width="15.5703125" style="103" customWidth="1"/>
    <col min="7684" max="7684" width="17.85546875" style="103" customWidth="1"/>
    <col min="7685" max="7685" width="16.5703125" style="103" customWidth="1"/>
    <col min="7686" max="7686" width="17.140625" style="103" customWidth="1"/>
    <col min="7687" max="7687" width="14.42578125" style="103" customWidth="1"/>
    <col min="7688" max="7688" width="36.28515625" style="103" customWidth="1"/>
    <col min="7689" max="7936" width="8.85546875" style="103"/>
    <col min="7937" max="7937" width="11.5703125" style="103" customWidth="1"/>
    <col min="7938" max="7938" width="45.7109375" style="103" customWidth="1"/>
    <col min="7939" max="7939" width="15.5703125" style="103" customWidth="1"/>
    <col min="7940" max="7940" width="17.85546875" style="103" customWidth="1"/>
    <col min="7941" max="7941" width="16.5703125" style="103" customWidth="1"/>
    <col min="7942" max="7942" width="17.140625" style="103" customWidth="1"/>
    <col min="7943" max="7943" width="14.42578125" style="103" customWidth="1"/>
    <col min="7944" max="7944" width="36.28515625" style="103" customWidth="1"/>
    <col min="7945" max="8192" width="8.85546875" style="103"/>
    <col min="8193" max="8193" width="11.5703125" style="103" customWidth="1"/>
    <col min="8194" max="8194" width="45.7109375" style="103" customWidth="1"/>
    <col min="8195" max="8195" width="15.5703125" style="103" customWidth="1"/>
    <col min="8196" max="8196" width="17.85546875" style="103" customWidth="1"/>
    <col min="8197" max="8197" width="16.5703125" style="103" customWidth="1"/>
    <col min="8198" max="8198" width="17.140625" style="103" customWidth="1"/>
    <col min="8199" max="8199" width="14.42578125" style="103" customWidth="1"/>
    <col min="8200" max="8200" width="36.28515625" style="103" customWidth="1"/>
    <col min="8201" max="8448" width="8.85546875" style="103"/>
    <col min="8449" max="8449" width="11.5703125" style="103" customWidth="1"/>
    <col min="8450" max="8450" width="45.7109375" style="103" customWidth="1"/>
    <col min="8451" max="8451" width="15.5703125" style="103" customWidth="1"/>
    <col min="8452" max="8452" width="17.85546875" style="103" customWidth="1"/>
    <col min="8453" max="8453" width="16.5703125" style="103" customWidth="1"/>
    <col min="8454" max="8454" width="17.140625" style="103" customWidth="1"/>
    <col min="8455" max="8455" width="14.42578125" style="103" customWidth="1"/>
    <col min="8456" max="8456" width="36.28515625" style="103" customWidth="1"/>
    <col min="8457" max="8704" width="8.85546875" style="103"/>
    <col min="8705" max="8705" width="11.5703125" style="103" customWidth="1"/>
    <col min="8706" max="8706" width="45.7109375" style="103" customWidth="1"/>
    <col min="8707" max="8707" width="15.5703125" style="103" customWidth="1"/>
    <col min="8708" max="8708" width="17.85546875" style="103" customWidth="1"/>
    <col min="8709" max="8709" width="16.5703125" style="103" customWidth="1"/>
    <col min="8710" max="8710" width="17.140625" style="103" customWidth="1"/>
    <col min="8711" max="8711" width="14.42578125" style="103" customWidth="1"/>
    <col min="8712" max="8712" width="36.28515625" style="103" customWidth="1"/>
    <col min="8713" max="8960" width="8.85546875" style="103"/>
    <col min="8961" max="8961" width="11.5703125" style="103" customWidth="1"/>
    <col min="8962" max="8962" width="45.7109375" style="103" customWidth="1"/>
    <col min="8963" max="8963" width="15.5703125" style="103" customWidth="1"/>
    <col min="8964" max="8964" width="17.85546875" style="103" customWidth="1"/>
    <col min="8965" max="8965" width="16.5703125" style="103" customWidth="1"/>
    <col min="8966" max="8966" width="17.140625" style="103" customWidth="1"/>
    <col min="8967" max="8967" width="14.42578125" style="103" customWidth="1"/>
    <col min="8968" max="8968" width="36.28515625" style="103" customWidth="1"/>
    <col min="8969" max="9216" width="8.85546875" style="103"/>
    <col min="9217" max="9217" width="11.5703125" style="103" customWidth="1"/>
    <col min="9218" max="9218" width="45.7109375" style="103" customWidth="1"/>
    <col min="9219" max="9219" width="15.5703125" style="103" customWidth="1"/>
    <col min="9220" max="9220" width="17.85546875" style="103" customWidth="1"/>
    <col min="9221" max="9221" width="16.5703125" style="103" customWidth="1"/>
    <col min="9222" max="9222" width="17.140625" style="103" customWidth="1"/>
    <col min="9223" max="9223" width="14.42578125" style="103" customWidth="1"/>
    <col min="9224" max="9224" width="36.28515625" style="103" customWidth="1"/>
    <col min="9225" max="9472" width="8.85546875" style="103"/>
    <col min="9473" max="9473" width="11.5703125" style="103" customWidth="1"/>
    <col min="9474" max="9474" width="45.7109375" style="103" customWidth="1"/>
    <col min="9475" max="9475" width="15.5703125" style="103" customWidth="1"/>
    <col min="9476" max="9476" width="17.85546875" style="103" customWidth="1"/>
    <col min="9477" max="9477" width="16.5703125" style="103" customWidth="1"/>
    <col min="9478" max="9478" width="17.140625" style="103" customWidth="1"/>
    <col min="9479" max="9479" width="14.42578125" style="103" customWidth="1"/>
    <col min="9480" max="9480" width="36.28515625" style="103" customWidth="1"/>
    <col min="9481" max="9728" width="8.85546875" style="103"/>
    <col min="9729" max="9729" width="11.5703125" style="103" customWidth="1"/>
    <col min="9730" max="9730" width="45.7109375" style="103" customWidth="1"/>
    <col min="9731" max="9731" width="15.5703125" style="103" customWidth="1"/>
    <col min="9732" max="9732" width="17.85546875" style="103" customWidth="1"/>
    <col min="9733" max="9733" width="16.5703125" style="103" customWidth="1"/>
    <col min="9734" max="9734" width="17.140625" style="103" customWidth="1"/>
    <col min="9735" max="9735" width="14.42578125" style="103" customWidth="1"/>
    <col min="9736" max="9736" width="36.28515625" style="103" customWidth="1"/>
    <col min="9737" max="9984" width="8.85546875" style="103"/>
    <col min="9985" max="9985" width="11.5703125" style="103" customWidth="1"/>
    <col min="9986" max="9986" width="45.7109375" style="103" customWidth="1"/>
    <col min="9987" max="9987" width="15.5703125" style="103" customWidth="1"/>
    <col min="9988" max="9988" width="17.85546875" style="103" customWidth="1"/>
    <col min="9989" max="9989" width="16.5703125" style="103" customWidth="1"/>
    <col min="9990" max="9990" width="17.140625" style="103" customWidth="1"/>
    <col min="9991" max="9991" width="14.42578125" style="103" customWidth="1"/>
    <col min="9992" max="9992" width="36.28515625" style="103" customWidth="1"/>
    <col min="9993" max="10240" width="8.85546875" style="103"/>
    <col min="10241" max="10241" width="11.5703125" style="103" customWidth="1"/>
    <col min="10242" max="10242" width="45.7109375" style="103" customWidth="1"/>
    <col min="10243" max="10243" width="15.5703125" style="103" customWidth="1"/>
    <col min="10244" max="10244" width="17.85546875" style="103" customWidth="1"/>
    <col min="10245" max="10245" width="16.5703125" style="103" customWidth="1"/>
    <col min="10246" max="10246" width="17.140625" style="103" customWidth="1"/>
    <col min="10247" max="10247" width="14.42578125" style="103" customWidth="1"/>
    <col min="10248" max="10248" width="36.28515625" style="103" customWidth="1"/>
    <col min="10249" max="10496" width="8.85546875" style="103"/>
    <col min="10497" max="10497" width="11.5703125" style="103" customWidth="1"/>
    <col min="10498" max="10498" width="45.7109375" style="103" customWidth="1"/>
    <col min="10499" max="10499" width="15.5703125" style="103" customWidth="1"/>
    <col min="10500" max="10500" width="17.85546875" style="103" customWidth="1"/>
    <col min="10501" max="10501" width="16.5703125" style="103" customWidth="1"/>
    <col min="10502" max="10502" width="17.140625" style="103" customWidth="1"/>
    <col min="10503" max="10503" width="14.42578125" style="103" customWidth="1"/>
    <col min="10504" max="10504" width="36.28515625" style="103" customWidth="1"/>
    <col min="10505" max="10752" width="8.85546875" style="103"/>
    <col min="10753" max="10753" width="11.5703125" style="103" customWidth="1"/>
    <col min="10754" max="10754" width="45.7109375" style="103" customWidth="1"/>
    <col min="10755" max="10755" width="15.5703125" style="103" customWidth="1"/>
    <col min="10756" max="10756" width="17.85546875" style="103" customWidth="1"/>
    <col min="10757" max="10757" width="16.5703125" style="103" customWidth="1"/>
    <col min="10758" max="10758" width="17.140625" style="103" customWidth="1"/>
    <col min="10759" max="10759" width="14.42578125" style="103" customWidth="1"/>
    <col min="10760" max="10760" width="36.28515625" style="103" customWidth="1"/>
    <col min="10761" max="11008" width="8.85546875" style="103"/>
    <col min="11009" max="11009" width="11.5703125" style="103" customWidth="1"/>
    <col min="11010" max="11010" width="45.7109375" style="103" customWidth="1"/>
    <col min="11011" max="11011" width="15.5703125" style="103" customWidth="1"/>
    <col min="11012" max="11012" width="17.85546875" style="103" customWidth="1"/>
    <col min="11013" max="11013" width="16.5703125" style="103" customWidth="1"/>
    <col min="11014" max="11014" width="17.140625" style="103" customWidth="1"/>
    <col min="11015" max="11015" width="14.42578125" style="103" customWidth="1"/>
    <col min="11016" max="11016" width="36.28515625" style="103" customWidth="1"/>
    <col min="11017" max="11264" width="8.85546875" style="103"/>
    <col min="11265" max="11265" width="11.5703125" style="103" customWidth="1"/>
    <col min="11266" max="11266" width="45.7109375" style="103" customWidth="1"/>
    <col min="11267" max="11267" width="15.5703125" style="103" customWidth="1"/>
    <col min="11268" max="11268" width="17.85546875" style="103" customWidth="1"/>
    <col min="11269" max="11269" width="16.5703125" style="103" customWidth="1"/>
    <col min="11270" max="11270" width="17.140625" style="103" customWidth="1"/>
    <col min="11271" max="11271" width="14.42578125" style="103" customWidth="1"/>
    <col min="11272" max="11272" width="36.28515625" style="103" customWidth="1"/>
    <col min="11273" max="11520" width="8.85546875" style="103"/>
    <col min="11521" max="11521" width="11.5703125" style="103" customWidth="1"/>
    <col min="11522" max="11522" width="45.7109375" style="103" customWidth="1"/>
    <col min="11523" max="11523" width="15.5703125" style="103" customWidth="1"/>
    <col min="11524" max="11524" width="17.85546875" style="103" customWidth="1"/>
    <col min="11525" max="11525" width="16.5703125" style="103" customWidth="1"/>
    <col min="11526" max="11526" width="17.140625" style="103" customWidth="1"/>
    <col min="11527" max="11527" width="14.42578125" style="103" customWidth="1"/>
    <col min="11528" max="11528" width="36.28515625" style="103" customWidth="1"/>
    <col min="11529" max="11776" width="8.85546875" style="103"/>
    <col min="11777" max="11777" width="11.5703125" style="103" customWidth="1"/>
    <col min="11778" max="11778" width="45.7109375" style="103" customWidth="1"/>
    <col min="11779" max="11779" width="15.5703125" style="103" customWidth="1"/>
    <col min="11780" max="11780" width="17.85546875" style="103" customWidth="1"/>
    <col min="11781" max="11781" width="16.5703125" style="103" customWidth="1"/>
    <col min="11782" max="11782" width="17.140625" style="103" customWidth="1"/>
    <col min="11783" max="11783" width="14.42578125" style="103" customWidth="1"/>
    <col min="11784" max="11784" width="36.28515625" style="103" customWidth="1"/>
    <col min="11785" max="12032" width="8.85546875" style="103"/>
    <col min="12033" max="12033" width="11.5703125" style="103" customWidth="1"/>
    <col min="12034" max="12034" width="45.7109375" style="103" customWidth="1"/>
    <col min="12035" max="12035" width="15.5703125" style="103" customWidth="1"/>
    <col min="12036" max="12036" width="17.85546875" style="103" customWidth="1"/>
    <col min="12037" max="12037" width="16.5703125" style="103" customWidth="1"/>
    <col min="12038" max="12038" width="17.140625" style="103" customWidth="1"/>
    <col min="12039" max="12039" width="14.42578125" style="103" customWidth="1"/>
    <col min="12040" max="12040" width="36.28515625" style="103" customWidth="1"/>
    <col min="12041" max="12288" width="8.85546875" style="103"/>
    <col min="12289" max="12289" width="11.5703125" style="103" customWidth="1"/>
    <col min="12290" max="12290" width="45.7109375" style="103" customWidth="1"/>
    <col min="12291" max="12291" width="15.5703125" style="103" customWidth="1"/>
    <col min="12292" max="12292" width="17.85546875" style="103" customWidth="1"/>
    <col min="12293" max="12293" width="16.5703125" style="103" customWidth="1"/>
    <col min="12294" max="12294" width="17.140625" style="103" customWidth="1"/>
    <col min="12295" max="12295" width="14.42578125" style="103" customWidth="1"/>
    <col min="12296" max="12296" width="36.28515625" style="103" customWidth="1"/>
    <col min="12297" max="12544" width="8.85546875" style="103"/>
    <col min="12545" max="12545" width="11.5703125" style="103" customWidth="1"/>
    <col min="12546" max="12546" width="45.7109375" style="103" customWidth="1"/>
    <col min="12547" max="12547" width="15.5703125" style="103" customWidth="1"/>
    <col min="12548" max="12548" width="17.85546875" style="103" customWidth="1"/>
    <col min="12549" max="12549" width="16.5703125" style="103" customWidth="1"/>
    <col min="12550" max="12550" width="17.140625" style="103" customWidth="1"/>
    <col min="12551" max="12551" width="14.42578125" style="103" customWidth="1"/>
    <col min="12552" max="12552" width="36.28515625" style="103" customWidth="1"/>
    <col min="12553" max="12800" width="8.85546875" style="103"/>
    <col min="12801" max="12801" width="11.5703125" style="103" customWidth="1"/>
    <col min="12802" max="12802" width="45.7109375" style="103" customWidth="1"/>
    <col min="12803" max="12803" width="15.5703125" style="103" customWidth="1"/>
    <col min="12804" max="12804" width="17.85546875" style="103" customWidth="1"/>
    <col min="12805" max="12805" width="16.5703125" style="103" customWidth="1"/>
    <col min="12806" max="12806" width="17.140625" style="103" customWidth="1"/>
    <col min="12807" max="12807" width="14.42578125" style="103" customWidth="1"/>
    <col min="12808" max="12808" width="36.28515625" style="103" customWidth="1"/>
    <col min="12809" max="13056" width="8.85546875" style="103"/>
    <col min="13057" max="13057" width="11.5703125" style="103" customWidth="1"/>
    <col min="13058" max="13058" width="45.7109375" style="103" customWidth="1"/>
    <col min="13059" max="13059" width="15.5703125" style="103" customWidth="1"/>
    <col min="13060" max="13060" width="17.85546875" style="103" customWidth="1"/>
    <col min="13061" max="13061" width="16.5703125" style="103" customWidth="1"/>
    <col min="13062" max="13062" width="17.140625" style="103" customWidth="1"/>
    <col min="13063" max="13063" width="14.42578125" style="103" customWidth="1"/>
    <col min="13064" max="13064" width="36.28515625" style="103" customWidth="1"/>
    <col min="13065" max="13312" width="8.85546875" style="103"/>
    <col min="13313" max="13313" width="11.5703125" style="103" customWidth="1"/>
    <col min="13314" max="13314" width="45.7109375" style="103" customWidth="1"/>
    <col min="13315" max="13315" width="15.5703125" style="103" customWidth="1"/>
    <col min="13316" max="13316" width="17.85546875" style="103" customWidth="1"/>
    <col min="13317" max="13317" width="16.5703125" style="103" customWidth="1"/>
    <col min="13318" max="13318" width="17.140625" style="103" customWidth="1"/>
    <col min="13319" max="13319" width="14.42578125" style="103" customWidth="1"/>
    <col min="13320" max="13320" width="36.28515625" style="103" customWidth="1"/>
    <col min="13321" max="13568" width="8.85546875" style="103"/>
    <col min="13569" max="13569" width="11.5703125" style="103" customWidth="1"/>
    <col min="13570" max="13570" width="45.7109375" style="103" customWidth="1"/>
    <col min="13571" max="13571" width="15.5703125" style="103" customWidth="1"/>
    <col min="13572" max="13572" width="17.85546875" style="103" customWidth="1"/>
    <col min="13573" max="13573" width="16.5703125" style="103" customWidth="1"/>
    <col min="13574" max="13574" width="17.140625" style="103" customWidth="1"/>
    <col min="13575" max="13575" width="14.42578125" style="103" customWidth="1"/>
    <col min="13576" max="13576" width="36.28515625" style="103" customWidth="1"/>
    <col min="13577" max="13824" width="8.85546875" style="103"/>
    <col min="13825" max="13825" width="11.5703125" style="103" customWidth="1"/>
    <col min="13826" max="13826" width="45.7109375" style="103" customWidth="1"/>
    <col min="13827" max="13827" width="15.5703125" style="103" customWidth="1"/>
    <col min="13828" max="13828" width="17.85546875" style="103" customWidth="1"/>
    <col min="13829" max="13829" width="16.5703125" style="103" customWidth="1"/>
    <col min="13830" max="13830" width="17.140625" style="103" customWidth="1"/>
    <col min="13831" max="13831" width="14.42578125" style="103" customWidth="1"/>
    <col min="13832" max="13832" width="36.28515625" style="103" customWidth="1"/>
    <col min="13833" max="14080" width="8.85546875" style="103"/>
    <col min="14081" max="14081" width="11.5703125" style="103" customWidth="1"/>
    <col min="14082" max="14082" width="45.7109375" style="103" customWidth="1"/>
    <col min="14083" max="14083" width="15.5703125" style="103" customWidth="1"/>
    <col min="14084" max="14084" width="17.85546875" style="103" customWidth="1"/>
    <col min="14085" max="14085" width="16.5703125" style="103" customWidth="1"/>
    <col min="14086" max="14086" width="17.140625" style="103" customWidth="1"/>
    <col min="14087" max="14087" width="14.42578125" style="103" customWidth="1"/>
    <col min="14088" max="14088" width="36.28515625" style="103" customWidth="1"/>
    <col min="14089" max="14336" width="8.85546875" style="103"/>
    <col min="14337" max="14337" width="11.5703125" style="103" customWidth="1"/>
    <col min="14338" max="14338" width="45.7109375" style="103" customWidth="1"/>
    <col min="14339" max="14339" width="15.5703125" style="103" customWidth="1"/>
    <col min="14340" max="14340" width="17.85546875" style="103" customWidth="1"/>
    <col min="14341" max="14341" width="16.5703125" style="103" customWidth="1"/>
    <col min="14342" max="14342" width="17.140625" style="103" customWidth="1"/>
    <col min="14343" max="14343" width="14.42578125" style="103" customWidth="1"/>
    <col min="14344" max="14344" width="36.28515625" style="103" customWidth="1"/>
    <col min="14345" max="14592" width="8.85546875" style="103"/>
    <col min="14593" max="14593" width="11.5703125" style="103" customWidth="1"/>
    <col min="14594" max="14594" width="45.7109375" style="103" customWidth="1"/>
    <col min="14595" max="14595" width="15.5703125" style="103" customWidth="1"/>
    <col min="14596" max="14596" width="17.85546875" style="103" customWidth="1"/>
    <col min="14597" max="14597" width="16.5703125" style="103" customWidth="1"/>
    <col min="14598" max="14598" width="17.140625" style="103" customWidth="1"/>
    <col min="14599" max="14599" width="14.42578125" style="103" customWidth="1"/>
    <col min="14600" max="14600" width="36.28515625" style="103" customWidth="1"/>
    <col min="14601" max="14848" width="8.85546875" style="103"/>
    <col min="14849" max="14849" width="11.5703125" style="103" customWidth="1"/>
    <col min="14850" max="14850" width="45.7109375" style="103" customWidth="1"/>
    <col min="14851" max="14851" width="15.5703125" style="103" customWidth="1"/>
    <col min="14852" max="14852" width="17.85546875" style="103" customWidth="1"/>
    <col min="14853" max="14853" width="16.5703125" style="103" customWidth="1"/>
    <col min="14854" max="14854" width="17.140625" style="103" customWidth="1"/>
    <col min="14855" max="14855" width="14.42578125" style="103" customWidth="1"/>
    <col min="14856" max="14856" width="36.28515625" style="103" customWidth="1"/>
    <col min="14857" max="15104" width="8.85546875" style="103"/>
    <col min="15105" max="15105" width="11.5703125" style="103" customWidth="1"/>
    <col min="15106" max="15106" width="45.7109375" style="103" customWidth="1"/>
    <col min="15107" max="15107" width="15.5703125" style="103" customWidth="1"/>
    <col min="15108" max="15108" width="17.85546875" style="103" customWidth="1"/>
    <col min="15109" max="15109" width="16.5703125" style="103" customWidth="1"/>
    <col min="15110" max="15110" width="17.140625" style="103" customWidth="1"/>
    <col min="15111" max="15111" width="14.42578125" style="103" customWidth="1"/>
    <col min="15112" max="15112" width="36.28515625" style="103" customWidth="1"/>
    <col min="15113" max="15360" width="8.85546875" style="103"/>
    <col min="15361" max="15361" width="11.5703125" style="103" customWidth="1"/>
    <col min="15362" max="15362" width="45.7109375" style="103" customWidth="1"/>
    <col min="15363" max="15363" width="15.5703125" style="103" customWidth="1"/>
    <col min="15364" max="15364" width="17.85546875" style="103" customWidth="1"/>
    <col min="15365" max="15365" width="16.5703125" style="103" customWidth="1"/>
    <col min="15366" max="15366" width="17.140625" style="103" customWidth="1"/>
    <col min="15367" max="15367" width="14.42578125" style="103" customWidth="1"/>
    <col min="15368" max="15368" width="36.28515625" style="103" customWidth="1"/>
    <col min="15369" max="15616" width="8.85546875" style="103"/>
    <col min="15617" max="15617" width="11.5703125" style="103" customWidth="1"/>
    <col min="15618" max="15618" width="45.7109375" style="103" customWidth="1"/>
    <col min="15619" max="15619" width="15.5703125" style="103" customWidth="1"/>
    <col min="15620" max="15620" width="17.85546875" style="103" customWidth="1"/>
    <col min="15621" max="15621" width="16.5703125" style="103" customWidth="1"/>
    <col min="15622" max="15622" width="17.140625" style="103" customWidth="1"/>
    <col min="15623" max="15623" width="14.42578125" style="103" customWidth="1"/>
    <col min="15624" max="15624" width="36.28515625" style="103" customWidth="1"/>
    <col min="15625" max="15872" width="8.85546875" style="103"/>
    <col min="15873" max="15873" width="11.5703125" style="103" customWidth="1"/>
    <col min="15874" max="15874" width="45.7109375" style="103" customWidth="1"/>
    <col min="15875" max="15875" width="15.5703125" style="103" customWidth="1"/>
    <col min="15876" max="15876" width="17.85546875" style="103" customWidth="1"/>
    <col min="15877" max="15877" width="16.5703125" style="103" customWidth="1"/>
    <col min="15878" max="15878" width="17.140625" style="103" customWidth="1"/>
    <col min="15879" max="15879" width="14.42578125" style="103" customWidth="1"/>
    <col min="15880" max="15880" width="36.28515625" style="103" customWidth="1"/>
    <col min="15881" max="16128" width="8.85546875" style="103"/>
    <col min="16129" max="16129" width="11.5703125" style="103" customWidth="1"/>
    <col min="16130" max="16130" width="45.7109375" style="103" customWidth="1"/>
    <col min="16131" max="16131" width="15.5703125" style="103" customWidth="1"/>
    <col min="16132" max="16132" width="17.85546875" style="103" customWidth="1"/>
    <col min="16133" max="16133" width="16.5703125" style="103" customWidth="1"/>
    <col min="16134" max="16134" width="17.140625" style="103" customWidth="1"/>
    <col min="16135" max="16135" width="14.42578125" style="103" customWidth="1"/>
    <col min="16136" max="16136" width="36.28515625" style="103" customWidth="1"/>
    <col min="16137" max="16384" width="8.85546875" style="103"/>
  </cols>
  <sheetData>
    <row r="1" spans="1:7" s="11" customFormat="1" ht="15.75" x14ac:dyDescent="0.25">
      <c r="A1" s="9"/>
      <c r="B1" s="9"/>
      <c r="C1" s="9"/>
      <c r="D1" s="776" t="s">
        <v>348</v>
      </c>
      <c r="E1" s="776"/>
      <c r="F1" s="776"/>
      <c r="G1" s="12"/>
    </row>
    <row r="2" spans="1:7" s="11" customFormat="1" ht="18.75" x14ac:dyDescent="0.3">
      <c r="A2" s="9"/>
      <c r="B2" s="13"/>
      <c r="C2" s="9"/>
      <c r="D2" s="14" t="s">
        <v>945</v>
      </c>
      <c r="E2" s="14"/>
      <c r="F2" s="14"/>
      <c r="G2" s="12"/>
    </row>
    <row r="3" spans="1:7" s="11" customFormat="1" ht="15.75" x14ac:dyDescent="0.25">
      <c r="A3" s="9"/>
      <c r="B3" s="9"/>
      <c r="C3" s="9"/>
      <c r="D3" s="14" t="s">
        <v>185</v>
      </c>
      <c r="E3" s="634"/>
      <c r="F3" s="634"/>
      <c r="G3" s="12"/>
    </row>
    <row r="4" spans="1:7" s="11" customFormat="1" ht="15.75" x14ac:dyDescent="0.25">
      <c r="A4" s="9"/>
      <c r="B4" s="9"/>
      <c r="C4" s="9"/>
      <c r="D4" s="14" t="s">
        <v>943</v>
      </c>
      <c r="E4" s="14"/>
      <c r="F4" s="14"/>
      <c r="G4" s="12"/>
    </row>
    <row r="5" spans="1:7" s="94" customFormat="1" ht="18.75" hidden="1" x14ac:dyDescent="0.2">
      <c r="B5" s="95"/>
      <c r="C5" s="96"/>
      <c r="D5" s="777"/>
      <c r="E5" s="777"/>
      <c r="F5" s="777"/>
    </row>
    <row r="6" spans="1:7" s="94" customFormat="1" ht="18.75" x14ac:dyDescent="0.2">
      <c r="A6" s="778" t="s">
        <v>349</v>
      </c>
      <c r="B6" s="778"/>
      <c r="C6" s="778"/>
      <c r="D6" s="778"/>
      <c r="E6" s="778"/>
      <c r="F6" s="778"/>
    </row>
    <row r="7" spans="1:7" s="94" customFormat="1" ht="23.25" customHeight="1" x14ac:dyDescent="0.3">
      <c r="A7" s="779" t="s">
        <v>763</v>
      </c>
      <c r="B7" s="779"/>
      <c r="C7" s="779"/>
      <c r="D7" s="779"/>
      <c r="E7" s="779"/>
      <c r="F7" s="779"/>
      <c r="G7" s="95"/>
    </row>
    <row r="8" spans="1:7" s="94" customFormat="1" ht="15.75" customHeight="1" x14ac:dyDescent="0.3">
      <c r="A8" s="636"/>
      <c r="B8" s="97">
        <v>11503000000</v>
      </c>
      <c r="C8" s="636"/>
      <c r="D8" s="636"/>
      <c r="E8" s="636"/>
      <c r="F8" s="636"/>
      <c r="G8" s="95"/>
    </row>
    <row r="9" spans="1:7" s="100" customFormat="1" ht="16.5" customHeight="1" x14ac:dyDescent="0.25">
      <c r="A9" s="98"/>
      <c r="B9" s="97" t="s">
        <v>2</v>
      </c>
      <c r="C9" s="635"/>
      <c r="D9" s="635"/>
      <c r="E9" s="635"/>
      <c r="F9" s="635"/>
      <c r="G9" s="99"/>
    </row>
    <row r="10" spans="1:7" ht="19.5" thickBot="1" x14ac:dyDescent="0.25">
      <c r="A10" s="101"/>
      <c r="B10" s="102"/>
      <c r="C10" s="98"/>
      <c r="D10" s="101"/>
      <c r="E10" s="101"/>
      <c r="F10" s="101" t="s">
        <v>189</v>
      </c>
    </row>
    <row r="11" spans="1:7" s="104" customFormat="1" ht="24.75" customHeight="1" thickBot="1" x14ac:dyDescent="0.25">
      <c r="A11" s="780" t="s">
        <v>350</v>
      </c>
      <c r="B11" s="782" t="s">
        <v>351</v>
      </c>
      <c r="C11" s="784" t="s">
        <v>182</v>
      </c>
      <c r="D11" s="786" t="s">
        <v>11</v>
      </c>
      <c r="E11" s="788" t="s">
        <v>12</v>
      </c>
      <c r="F11" s="789"/>
    </row>
    <row r="12" spans="1:7" s="104" customFormat="1" ht="61.5" customHeight="1" thickBot="1" x14ac:dyDescent="0.25">
      <c r="A12" s="781"/>
      <c r="B12" s="783"/>
      <c r="C12" s="785"/>
      <c r="D12" s="787"/>
      <c r="E12" s="105" t="s">
        <v>10</v>
      </c>
      <c r="F12" s="106" t="s">
        <v>14</v>
      </c>
      <c r="G12" s="107"/>
    </row>
    <row r="13" spans="1:7" s="104" customFormat="1" ht="13.5" customHeight="1" thickBot="1" x14ac:dyDescent="0.25">
      <c r="A13" s="631">
        <v>1</v>
      </c>
      <c r="B13" s="108">
        <v>2</v>
      </c>
      <c r="C13" s="108">
        <v>3</v>
      </c>
      <c r="D13" s="632">
        <v>4</v>
      </c>
      <c r="E13" s="108">
        <v>5</v>
      </c>
      <c r="F13" s="633">
        <v>6</v>
      </c>
      <c r="G13" s="107"/>
    </row>
    <row r="14" spans="1:7" s="104" customFormat="1" ht="19.5" thickBot="1" x14ac:dyDescent="0.25">
      <c r="A14" s="772" t="s">
        <v>352</v>
      </c>
      <c r="B14" s="773"/>
      <c r="C14" s="773"/>
      <c r="D14" s="773"/>
      <c r="E14" s="773"/>
      <c r="F14" s="774"/>
      <c r="G14" s="107"/>
    </row>
    <row r="15" spans="1:7" s="104" customFormat="1" ht="18.75" x14ac:dyDescent="0.2">
      <c r="A15" s="109">
        <v>200000</v>
      </c>
      <c r="B15" s="110" t="s">
        <v>353</v>
      </c>
      <c r="C15" s="615">
        <f>SUM(D15:E15)</f>
        <v>11730687.74</v>
      </c>
      <c r="D15" s="513">
        <f>D16</f>
        <v>6520370.7400000002</v>
      </c>
      <c r="E15" s="514">
        <f>E16</f>
        <v>5210317</v>
      </c>
      <c r="F15" s="515">
        <f>F16</f>
        <v>5210317</v>
      </c>
      <c r="G15" s="111"/>
    </row>
    <row r="16" spans="1:7" s="115" customFormat="1" ht="39.75" customHeight="1" x14ac:dyDescent="0.2">
      <c r="A16" s="112">
        <v>208000</v>
      </c>
      <c r="B16" s="113" t="s">
        <v>354</v>
      </c>
      <c r="C16" s="616">
        <f t="shared" ref="C16:C30" si="0">SUM(D16:E16)</f>
        <v>11730687.74</v>
      </c>
      <c r="D16" s="516">
        <f>D19-D22+D26</f>
        <v>6520370.7400000002</v>
      </c>
      <c r="E16" s="517">
        <f>E19-E22+E25+E26</f>
        <v>5210317</v>
      </c>
      <c r="F16" s="518">
        <f>F19-F22+F26</f>
        <v>5210317</v>
      </c>
      <c r="G16" s="114"/>
    </row>
    <row r="17" spans="1:8" s="117" customFormat="1" ht="58.5" x14ac:dyDescent="0.2">
      <c r="A17" s="112"/>
      <c r="B17" s="113" t="s">
        <v>355</v>
      </c>
      <c r="C17" s="616">
        <f t="shared" si="0"/>
        <v>11730687.74</v>
      </c>
      <c r="D17" s="516">
        <f>D19-D22</f>
        <v>11730687.74</v>
      </c>
      <c r="E17" s="517">
        <f>E19-E22+E25</f>
        <v>2.3283597272438783E-12</v>
      </c>
      <c r="F17" s="518">
        <f>F19-F22</f>
        <v>0</v>
      </c>
      <c r="G17" s="116"/>
    </row>
    <row r="18" spans="1:8" s="121" customFormat="1" ht="37.5" x14ac:dyDescent="0.2">
      <c r="A18" s="118"/>
      <c r="B18" s="119" t="s">
        <v>356</v>
      </c>
      <c r="C18" s="617">
        <f t="shared" si="0"/>
        <v>1381362.37</v>
      </c>
      <c r="D18" s="519">
        <f>D20-D23</f>
        <v>1381362.37</v>
      </c>
      <c r="E18" s="520">
        <f>E20-E24</f>
        <v>0</v>
      </c>
      <c r="F18" s="521">
        <f>F20-F24</f>
        <v>0</v>
      </c>
      <c r="G18" s="120"/>
    </row>
    <row r="19" spans="1:8" s="104" customFormat="1" ht="18.75" x14ac:dyDescent="0.2">
      <c r="A19" s="122">
        <v>208100</v>
      </c>
      <c r="B19" s="123" t="s">
        <v>357</v>
      </c>
      <c r="C19" s="618">
        <f t="shared" si="0"/>
        <v>12637958.940000001</v>
      </c>
      <c r="D19" s="522">
        <f>12214785.39+175000</f>
        <v>12389785.390000001</v>
      </c>
      <c r="E19" s="522">
        <f>248173.55</f>
        <v>248173.55</v>
      </c>
      <c r="F19" s="522">
        <f>248173.55-3.69-98911.92-51463.42</f>
        <v>97794.52</v>
      </c>
      <c r="G19" s="111"/>
    </row>
    <row r="20" spans="1:8" s="117" customFormat="1" ht="19.5" x14ac:dyDescent="0.2">
      <c r="A20" s="124"/>
      <c r="B20" s="132" t="s">
        <v>361</v>
      </c>
      <c r="C20" s="619">
        <f t="shared" si="0"/>
        <v>1381362.37</v>
      </c>
      <c r="D20" s="523">
        <v>1381362.37</v>
      </c>
      <c r="E20" s="523"/>
      <c r="F20" s="523"/>
      <c r="G20" s="116"/>
    </row>
    <row r="21" spans="1:8" s="117" customFormat="1" ht="19.5" x14ac:dyDescent="0.2">
      <c r="A21" s="124"/>
      <c r="B21" s="134" t="s">
        <v>371</v>
      </c>
      <c r="C21" s="619">
        <f t="shared" si="0"/>
        <v>482768.36</v>
      </c>
      <c r="D21" s="523">
        <f>76416.22+406352.14</f>
        <v>482768.36</v>
      </c>
      <c r="E21" s="523"/>
      <c r="F21" s="523"/>
      <c r="G21" s="116"/>
    </row>
    <row r="22" spans="1:8" s="104" customFormat="1" ht="18.75" x14ac:dyDescent="0.2">
      <c r="A22" s="122">
        <v>208200</v>
      </c>
      <c r="B22" s="123" t="s">
        <v>358</v>
      </c>
      <c r="C22" s="618">
        <f t="shared" si="0"/>
        <v>907267.51000000059</v>
      </c>
      <c r="D22" s="522">
        <f>12214785.39+175000-5459951-3432969.15-1141319-1696448.59</f>
        <v>659097.65000000061</v>
      </c>
      <c r="E22" s="522">
        <f>248173.55-3.69</f>
        <v>248169.86</v>
      </c>
      <c r="F22" s="522">
        <f>248173.55-3.69-98911.92-51463.42</f>
        <v>97794.52</v>
      </c>
      <c r="G22" s="125"/>
    </row>
    <row r="23" spans="1:8" s="104" customFormat="1" ht="19.5" x14ac:dyDescent="0.2">
      <c r="A23" s="122"/>
      <c r="B23" s="132" t="s">
        <v>361</v>
      </c>
      <c r="C23" s="619">
        <f t="shared" si="0"/>
        <v>0</v>
      </c>
      <c r="D23" s="523">
        <f>1381362.37-1381362.37</f>
        <v>0</v>
      </c>
      <c r="E23" s="523"/>
      <c r="F23" s="523"/>
      <c r="G23" s="125"/>
    </row>
    <row r="24" spans="1:8" s="117" customFormat="1" ht="19.5" x14ac:dyDescent="0.2">
      <c r="A24" s="124"/>
      <c r="B24" s="134" t="s">
        <v>371</v>
      </c>
      <c r="C24" s="619">
        <f t="shared" si="0"/>
        <v>406352.14</v>
      </c>
      <c r="D24" s="523">
        <f>76416.22+406352.14-76416.22</f>
        <v>406352.14</v>
      </c>
      <c r="E24" s="523"/>
      <c r="F24" s="523"/>
      <c r="G24" s="126"/>
    </row>
    <row r="25" spans="1:8" s="117" customFormat="1" ht="19.5" x14ac:dyDescent="0.2">
      <c r="A25" s="124">
        <v>208340</v>
      </c>
      <c r="B25" s="134" t="s">
        <v>818</v>
      </c>
      <c r="C25" s="619">
        <f t="shared" si="0"/>
        <v>-3.69</v>
      </c>
      <c r="D25" s="523"/>
      <c r="E25" s="523">
        <v>-3.69</v>
      </c>
      <c r="F25" s="523"/>
      <c r="G25" s="126"/>
    </row>
    <row r="26" spans="1:8" s="130" customFormat="1" ht="58.5" customHeight="1" x14ac:dyDescent="0.2">
      <c r="A26" s="127">
        <v>208400</v>
      </c>
      <c r="B26" s="128" t="s">
        <v>359</v>
      </c>
      <c r="C26" s="620">
        <f t="shared" si="0"/>
        <v>0</v>
      </c>
      <c r="D26" s="522">
        <f>-E26</f>
        <v>-5210317</v>
      </c>
      <c r="E26" s="522">
        <f>208566+1846751+2830000+305000+20000</f>
        <v>5210317</v>
      </c>
      <c r="F26" s="522">
        <f>E26</f>
        <v>5210317</v>
      </c>
      <c r="G26" s="129"/>
    </row>
    <row r="27" spans="1:8" s="130" customFormat="1" ht="19.5" x14ac:dyDescent="0.2">
      <c r="A27" s="131"/>
      <c r="B27" s="132" t="s">
        <v>360</v>
      </c>
      <c r="C27" s="621">
        <f t="shared" si="0"/>
        <v>0</v>
      </c>
      <c r="D27" s="524"/>
      <c r="E27" s="523"/>
      <c r="F27" s="525"/>
      <c r="G27" s="129"/>
    </row>
    <row r="28" spans="1:8" s="130" customFormat="1" ht="19.5" x14ac:dyDescent="0.2">
      <c r="A28" s="131"/>
      <c r="B28" s="132" t="s">
        <v>361</v>
      </c>
      <c r="C28" s="621">
        <f t="shared" si="0"/>
        <v>0</v>
      </c>
      <c r="D28" s="522">
        <f>-E28</f>
        <v>0</v>
      </c>
      <c r="E28" s="523"/>
      <c r="F28" s="525">
        <f>E28</f>
        <v>0</v>
      </c>
      <c r="G28" s="129"/>
    </row>
    <row r="29" spans="1:8" s="136" customFormat="1" ht="26.25" thickBot="1" x14ac:dyDescent="0.25">
      <c r="A29" s="133"/>
      <c r="B29" s="134" t="s">
        <v>371</v>
      </c>
      <c r="C29" s="622">
        <f t="shared" si="0"/>
        <v>0</v>
      </c>
      <c r="D29" s="522">
        <f>-E29</f>
        <v>-208566</v>
      </c>
      <c r="E29" s="522">
        <f>208566</f>
        <v>208566</v>
      </c>
      <c r="F29" s="526">
        <f>E29</f>
        <v>208566</v>
      </c>
      <c r="G29" s="129"/>
      <c r="H29" s="135"/>
    </row>
    <row r="30" spans="1:8" s="140" customFormat="1" ht="21" thickBot="1" x14ac:dyDescent="0.25">
      <c r="A30" s="137" t="s">
        <v>346</v>
      </c>
      <c r="B30" s="138" t="s">
        <v>362</v>
      </c>
      <c r="C30" s="623">
        <f t="shared" si="0"/>
        <v>11730687.74</v>
      </c>
      <c r="D30" s="527">
        <f>D15</f>
        <v>6520370.7400000002</v>
      </c>
      <c r="E30" s="528">
        <f>E15</f>
        <v>5210317</v>
      </c>
      <c r="F30" s="529">
        <f>F15</f>
        <v>5210317</v>
      </c>
      <c r="G30" s="139"/>
    </row>
    <row r="31" spans="1:8" s="140" customFormat="1" ht="21" thickBot="1" x14ac:dyDescent="0.25">
      <c r="A31" s="772" t="s">
        <v>363</v>
      </c>
      <c r="B31" s="773"/>
      <c r="C31" s="773"/>
      <c r="D31" s="773"/>
      <c r="E31" s="773"/>
      <c r="F31" s="774"/>
      <c r="G31" s="139"/>
    </row>
    <row r="32" spans="1:8" s="104" customFormat="1" ht="37.5" x14ac:dyDescent="0.2">
      <c r="A32" s="109">
        <v>600000</v>
      </c>
      <c r="B32" s="110" t="s">
        <v>364</v>
      </c>
      <c r="C32" s="615">
        <f>SUM(D32:E32)</f>
        <v>11730687.74</v>
      </c>
      <c r="D32" s="513">
        <f>D33</f>
        <v>6520370.7400000002</v>
      </c>
      <c r="E32" s="514">
        <f>E33</f>
        <v>5210317</v>
      </c>
      <c r="F32" s="515">
        <f>F33</f>
        <v>5210317</v>
      </c>
      <c r="G32" s="111"/>
    </row>
    <row r="33" spans="1:7" s="115" customFormat="1" ht="28.5" customHeight="1" x14ac:dyDescent="0.2">
      <c r="A33" s="141" t="s">
        <v>365</v>
      </c>
      <c r="B33" s="142" t="s">
        <v>366</v>
      </c>
      <c r="C33" s="624">
        <f t="shared" ref="C33:C46" si="1">SUM(D33:E33)</f>
        <v>11730687.74</v>
      </c>
      <c r="D33" s="534">
        <f>D37-D40+D44</f>
        <v>6520370.7400000002</v>
      </c>
      <c r="E33" s="535">
        <f>E37-E40++E43+E44</f>
        <v>5210317</v>
      </c>
      <c r="F33" s="536">
        <f>F37-F40+F44</f>
        <v>5210317</v>
      </c>
      <c r="G33" s="143"/>
    </row>
    <row r="34" spans="1:7" s="117" customFormat="1" ht="58.5" x14ac:dyDescent="0.2">
      <c r="A34" s="141"/>
      <c r="B34" s="113" t="s">
        <v>355</v>
      </c>
      <c r="C34" s="624">
        <f t="shared" si="1"/>
        <v>11730691.43</v>
      </c>
      <c r="D34" s="534">
        <f t="shared" ref="D34:F35" si="2">D37-D40</f>
        <v>11730687.74</v>
      </c>
      <c r="E34" s="535">
        <f t="shared" si="2"/>
        <v>3.6900000000023283</v>
      </c>
      <c r="F34" s="536">
        <f t="shared" si="2"/>
        <v>0</v>
      </c>
      <c r="G34" s="144"/>
    </row>
    <row r="35" spans="1:7" s="121" customFormat="1" ht="37.5" x14ac:dyDescent="0.2">
      <c r="A35" s="145"/>
      <c r="B35" s="119" t="s">
        <v>367</v>
      </c>
      <c r="C35" s="625">
        <f t="shared" si="1"/>
        <v>1381362.37</v>
      </c>
      <c r="D35" s="524">
        <f t="shared" si="2"/>
        <v>1381362.37</v>
      </c>
      <c r="E35" s="537">
        <f t="shared" si="2"/>
        <v>0</v>
      </c>
      <c r="F35" s="538">
        <f t="shared" si="2"/>
        <v>0</v>
      </c>
      <c r="G35" s="146"/>
    </row>
    <row r="36" spans="1:7" s="121" customFormat="1" ht="37.5" x14ac:dyDescent="0.2">
      <c r="A36" s="145"/>
      <c r="B36" s="119" t="s">
        <v>774</v>
      </c>
      <c r="C36" s="625"/>
      <c r="D36" s="524"/>
      <c r="E36" s="537"/>
      <c r="F36" s="538"/>
      <c r="G36" s="146"/>
    </row>
    <row r="37" spans="1:7" s="104" customFormat="1" ht="18.75" x14ac:dyDescent="0.2">
      <c r="A37" s="147" t="s">
        <v>368</v>
      </c>
      <c r="B37" s="123" t="s">
        <v>357</v>
      </c>
      <c r="C37" s="626">
        <f t="shared" si="1"/>
        <v>12637958.940000001</v>
      </c>
      <c r="D37" s="522">
        <f t="shared" ref="D37:F41" si="3">D19</f>
        <v>12389785.390000001</v>
      </c>
      <c r="E37" s="539">
        <f t="shared" si="3"/>
        <v>248173.55</v>
      </c>
      <c r="F37" s="539">
        <f t="shared" si="3"/>
        <v>97794.52</v>
      </c>
      <c r="G37" s="148"/>
    </row>
    <row r="38" spans="1:7" s="117" customFormat="1" ht="37.5" x14ac:dyDescent="0.2">
      <c r="A38" s="145"/>
      <c r="B38" s="119" t="s">
        <v>367</v>
      </c>
      <c r="C38" s="624">
        <f t="shared" si="1"/>
        <v>1381362.37</v>
      </c>
      <c r="D38" s="523">
        <f t="shared" si="3"/>
        <v>1381362.37</v>
      </c>
      <c r="E38" s="537">
        <f t="shared" si="3"/>
        <v>0</v>
      </c>
      <c r="F38" s="537">
        <f t="shared" si="3"/>
        <v>0</v>
      </c>
      <c r="G38" s="149"/>
    </row>
    <row r="39" spans="1:7" s="117" customFormat="1" ht="37.5" x14ac:dyDescent="0.2">
      <c r="A39" s="145"/>
      <c r="B39" s="119" t="s">
        <v>774</v>
      </c>
      <c r="C39" s="624">
        <f t="shared" si="1"/>
        <v>482768.36</v>
      </c>
      <c r="D39" s="523">
        <f t="shared" si="3"/>
        <v>482768.36</v>
      </c>
      <c r="E39" s="523">
        <f t="shared" si="3"/>
        <v>0</v>
      </c>
      <c r="F39" s="523">
        <f t="shared" si="3"/>
        <v>0</v>
      </c>
      <c r="G39" s="149"/>
    </row>
    <row r="40" spans="1:7" ht="18.75" x14ac:dyDescent="0.2">
      <c r="A40" s="150" t="s">
        <v>369</v>
      </c>
      <c r="B40" s="123" t="s">
        <v>358</v>
      </c>
      <c r="C40" s="626">
        <f t="shared" si="1"/>
        <v>907267.51000000059</v>
      </c>
      <c r="D40" s="522">
        <f t="shared" si="3"/>
        <v>659097.65000000061</v>
      </c>
      <c r="E40" s="539">
        <f t="shared" si="3"/>
        <v>248169.86</v>
      </c>
      <c r="F40" s="539">
        <f t="shared" si="3"/>
        <v>97794.52</v>
      </c>
      <c r="G40" s="151"/>
    </row>
    <row r="41" spans="1:7" s="121" customFormat="1" ht="37.5" x14ac:dyDescent="0.2">
      <c r="A41" s="152"/>
      <c r="B41" s="119" t="s">
        <v>356</v>
      </c>
      <c r="C41" s="624">
        <f t="shared" si="1"/>
        <v>0</v>
      </c>
      <c r="D41" s="523">
        <f t="shared" si="3"/>
        <v>0</v>
      </c>
      <c r="E41" s="523">
        <f t="shared" si="3"/>
        <v>0</v>
      </c>
      <c r="F41" s="523">
        <f t="shared" si="3"/>
        <v>0</v>
      </c>
      <c r="G41" s="146"/>
    </row>
    <row r="42" spans="1:7" s="121" customFormat="1" ht="37.5" x14ac:dyDescent="0.2">
      <c r="A42" s="152"/>
      <c r="B42" s="119" t="s">
        <v>774</v>
      </c>
      <c r="C42" s="624">
        <f t="shared" si="1"/>
        <v>406352.14</v>
      </c>
      <c r="D42" s="523">
        <f>D24</f>
        <v>406352.14</v>
      </c>
      <c r="E42" s="523">
        <f>E24</f>
        <v>0</v>
      </c>
      <c r="F42" s="523">
        <f>F24</f>
        <v>0</v>
      </c>
      <c r="G42" s="146"/>
    </row>
    <row r="43" spans="1:7" s="121" customFormat="1" ht="19.5" x14ac:dyDescent="0.2">
      <c r="A43" s="152" t="s">
        <v>837</v>
      </c>
      <c r="B43" s="134" t="s">
        <v>818</v>
      </c>
      <c r="C43" s="624">
        <f t="shared" si="1"/>
        <v>-3.69</v>
      </c>
      <c r="D43" s="523"/>
      <c r="E43" s="523">
        <f>E25</f>
        <v>-3.69</v>
      </c>
      <c r="F43" s="523"/>
      <c r="G43" s="146"/>
    </row>
    <row r="44" spans="1:7" ht="61.5" customHeight="1" x14ac:dyDescent="0.2">
      <c r="A44" s="150" t="s">
        <v>370</v>
      </c>
      <c r="B44" s="123" t="s">
        <v>359</v>
      </c>
      <c r="C44" s="624">
        <f t="shared" si="1"/>
        <v>0</v>
      </c>
      <c r="D44" s="522">
        <f t="shared" ref="D44:F47" si="4">D26</f>
        <v>-5210317</v>
      </c>
      <c r="E44" s="539">
        <f t="shared" si="4"/>
        <v>5210317</v>
      </c>
      <c r="F44" s="539">
        <f t="shared" si="4"/>
        <v>5210317</v>
      </c>
      <c r="G44" s="151"/>
    </row>
    <row r="45" spans="1:7" s="121" customFormat="1" ht="19.5" x14ac:dyDescent="0.2">
      <c r="A45" s="131"/>
      <c r="B45" s="132" t="s">
        <v>360</v>
      </c>
      <c r="C45" s="624">
        <f t="shared" si="1"/>
        <v>0</v>
      </c>
      <c r="D45" s="524">
        <f t="shared" si="4"/>
        <v>0</v>
      </c>
      <c r="E45" s="537">
        <f t="shared" si="4"/>
        <v>0</v>
      </c>
      <c r="F45" s="538">
        <f t="shared" si="4"/>
        <v>0</v>
      </c>
      <c r="G45" s="146"/>
    </row>
    <row r="46" spans="1:7" s="121" customFormat="1" ht="19.5" x14ac:dyDescent="0.2">
      <c r="A46" s="131"/>
      <c r="B46" s="132" t="s">
        <v>361</v>
      </c>
      <c r="C46" s="624">
        <f t="shared" si="1"/>
        <v>0</v>
      </c>
      <c r="D46" s="524">
        <f t="shared" si="4"/>
        <v>0</v>
      </c>
      <c r="E46" s="537">
        <f t="shared" si="4"/>
        <v>0</v>
      </c>
      <c r="F46" s="538">
        <f t="shared" si="4"/>
        <v>0</v>
      </c>
      <c r="G46" s="146"/>
    </row>
    <row r="47" spans="1:7" ht="19.5" thickBot="1" x14ac:dyDescent="0.25">
      <c r="A47" s="133"/>
      <c r="B47" s="134" t="s">
        <v>371</v>
      </c>
      <c r="C47" s="540"/>
      <c r="D47" s="541">
        <f t="shared" si="4"/>
        <v>-208566</v>
      </c>
      <c r="E47" s="542">
        <f t="shared" si="4"/>
        <v>208566</v>
      </c>
      <c r="F47" s="543">
        <f t="shared" si="4"/>
        <v>208566</v>
      </c>
      <c r="G47" s="151"/>
    </row>
    <row r="48" spans="1:7" s="154" customFormat="1" ht="21" thickBot="1" x14ac:dyDescent="0.25">
      <c r="A48" s="137" t="s">
        <v>346</v>
      </c>
      <c r="B48" s="138" t="s">
        <v>362</v>
      </c>
      <c r="C48" s="544"/>
      <c r="D48" s="545">
        <f>D32</f>
        <v>6520370.7400000002</v>
      </c>
      <c r="E48" s="546">
        <f>E32</f>
        <v>5210317</v>
      </c>
      <c r="F48" s="547">
        <f>F32</f>
        <v>5210317</v>
      </c>
      <c r="G48" s="153"/>
    </row>
    <row r="49" spans="1:7" s="104" customFormat="1" ht="18.75" x14ac:dyDescent="0.2">
      <c r="A49" s="155"/>
      <c r="B49" s="156"/>
      <c r="C49" s="157"/>
      <c r="D49" s="158"/>
      <c r="E49" s="158"/>
      <c r="F49" s="158"/>
      <c r="G49" s="159"/>
    </row>
    <row r="50" spans="1:7" ht="18.75" x14ac:dyDescent="0.2">
      <c r="A50" s="892" t="s">
        <v>946</v>
      </c>
      <c r="B50" s="775"/>
      <c r="C50" s="775"/>
      <c r="D50" s="775"/>
      <c r="E50" s="775"/>
      <c r="F50" s="775"/>
      <c r="G50" s="151"/>
    </row>
    <row r="51" spans="1:7" x14ac:dyDescent="0.2">
      <c r="A51" s="885"/>
      <c r="B51" s="886"/>
      <c r="C51" s="887"/>
      <c r="D51" s="887"/>
      <c r="E51" s="887"/>
      <c r="F51" s="887"/>
      <c r="G51" s="151"/>
    </row>
    <row r="52" spans="1:7" s="161" customFormat="1" ht="15.75" x14ac:dyDescent="0.2">
      <c r="A52" s="888"/>
      <c r="B52" s="889"/>
      <c r="C52" s="890"/>
      <c r="D52" s="891"/>
      <c r="E52" s="891"/>
      <c r="F52" s="891"/>
      <c r="G52" s="160"/>
    </row>
    <row r="53" spans="1:7" s="101" customFormat="1" ht="18.75" x14ac:dyDescent="0.2">
      <c r="B53" s="102"/>
      <c r="C53" s="162"/>
    </row>
    <row r="54" spans="1:7" x14ac:dyDescent="0.2">
      <c r="A54" s="163"/>
      <c r="B54" s="164"/>
      <c r="C54" s="165"/>
    </row>
    <row r="55" spans="1:7" x14ac:dyDescent="0.2">
      <c r="A55" s="163"/>
      <c r="B55" s="164"/>
      <c r="C55" s="165"/>
    </row>
    <row r="56" spans="1:7" x14ac:dyDescent="0.2">
      <c r="A56" s="163"/>
      <c r="B56" s="164"/>
      <c r="C56" s="165"/>
    </row>
    <row r="57" spans="1:7" x14ac:dyDescent="0.2">
      <c r="A57" s="163"/>
      <c r="B57" s="164"/>
      <c r="C57" s="165"/>
    </row>
    <row r="58" spans="1:7" x14ac:dyDescent="0.2">
      <c r="A58" s="163"/>
      <c r="B58" s="164"/>
      <c r="C58" s="165"/>
    </row>
    <row r="59" spans="1:7" x14ac:dyDescent="0.2">
      <c r="A59" s="163"/>
      <c r="B59" s="164"/>
      <c r="C59" s="165"/>
    </row>
    <row r="60" spans="1:7" x14ac:dyDescent="0.2">
      <c r="A60" s="163"/>
      <c r="B60" s="164"/>
      <c r="C60" s="165"/>
    </row>
    <row r="61" spans="1:7" x14ac:dyDescent="0.2">
      <c r="B61" s="164"/>
      <c r="C61" s="165"/>
    </row>
    <row r="62" spans="1:7" x14ac:dyDescent="0.2">
      <c r="B62" s="164"/>
      <c r="C62" s="165"/>
    </row>
    <row r="63" spans="1:7" x14ac:dyDescent="0.2">
      <c r="B63" s="164"/>
      <c r="C63" s="165"/>
    </row>
    <row r="64" spans="1:7" x14ac:dyDescent="0.2">
      <c r="B64" s="164"/>
      <c r="C64" s="165"/>
    </row>
    <row r="65" spans="2:3" x14ac:dyDescent="0.2">
      <c r="B65" s="164"/>
      <c r="C65" s="165"/>
    </row>
    <row r="66" spans="2:3" x14ac:dyDescent="0.2">
      <c r="B66" s="164"/>
      <c r="C66" s="165"/>
    </row>
    <row r="67" spans="2:3" x14ac:dyDescent="0.2">
      <c r="B67" s="164"/>
      <c r="C67" s="165"/>
    </row>
    <row r="68" spans="2:3" x14ac:dyDescent="0.2">
      <c r="B68" s="164"/>
      <c r="C68" s="165"/>
    </row>
    <row r="69" spans="2:3" x14ac:dyDescent="0.2">
      <c r="B69" s="164"/>
      <c r="C69" s="165"/>
    </row>
    <row r="70" spans="2:3" x14ac:dyDescent="0.2">
      <c r="B70" s="164"/>
      <c r="C70" s="165"/>
    </row>
    <row r="71" spans="2:3" x14ac:dyDescent="0.2">
      <c r="B71" s="164"/>
      <c r="C71" s="165"/>
    </row>
    <row r="72" spans="2:3" x14ac:dyDescent="0.2">
      <c r="B72" s="164"/>
      <c r="C72" s="165"/>
    </row>
    <row r="73" spans="2:3" x14ac:dyDescent="0.2">
      <c r="B73" s="164"/>
      <c r="C73" s="165"/>
    </row>
    <row r="74" spans="2:3" x14ac:dyDescent="0.2">
      <c r="B74" s="164"/>
      <c r="C74" s="165"/>
    </row>
    <row r="75" spans="2:3" x14ac:dyDescent="0.2">
      <c r="B75" s="164"/>
      <c r="C75" s="165"/>
    </row>
    <row r="76" spans="2:3" x14ac:dyDescent="0.2">
      <c r="B76" s="164"/>
      <c r="C76" s="165"/>
    </row>
    <row r="77" spans="2:3" x14ac:dyDescent="0.2">
      <c r="B77" s="164"/>
      <c r="C77" s="165"/>
    </row>
    <row r="78" spans="2:3" x14ac:dyDescent="0.2">
      <c r="B78" s="164"/>
      <c r="C78" s="165"/>
    </row>
    <row r="79" spans="2:3" x14ac:dyDescent="0.2">
      <c r="B79" s="164"/>
      <c r="C79" s="165"/>
    </row>
    <row r="80" spans="2:3" x14ac:dyDescent="0.2">
      <c r="B80" s="164"/>
      <c r="C80" s="165"/>
    </row>
    <row r="81" spans="2:3" x14ac:dyDescent="0.2">
      <c r="B81" s="164"/>
      <c r="C81" s="165"/>
    </row>
    <row r="82" spans="2:3" x14ac:dyDescent="0.2">
      <c r="B82" s="164"/>
      <c r="C82" s="165"/>
    </row>
    <row r="83" spans="2:3" x14ac:dyDescent="0.2">
      <c r="B83" s="164"/>
      <c r="C83" s="165"/>
    </row>
    <row r="84" spans="2:3" x14ac:dyDescent="0.2">
      <c r="B84" s="164"/>
      <c r="C84" s="165"/>
    </row>
  </sheetData>
  <mergeCells count="12">
    <mergeCell ref="A14:F14"/>
    <mergeCell ref="A31:F31"/>
    <mergeCell ref="A50:F50"/>
    <mergeCell ref="D1:F1"/>
    <mergeCell ref="D5:F5"/>
    <mergeCell ref="A6:F6"/>
    <mergeCell ref="A7:F7"/>
    <mergeCell ref="A11:A12"/>
    <mergeCell ref="B11:B12"/>
    <mergeCell ref="C11:C12"/>
    <mergeCell ref="D11:D12"/>
    <mergeCell ref="E11:F11"/>
  </mergeCells>
  <printOptions horizontalCentered="1"/>
  <pageMargins left="1.1811023622047245" right="0.39370078740157483" top="0.78740157480314965" bottom="0.78740157480314965" header="0.35433070866141736" footer="0.19685039370078741"/>
  <pageSetup paperSize="9" scale="52" orientation="portrait" r:id="rId1"/>
  <headerFooter differentFirst="1" alignWithMargins="0">
    <oddHeader xml:space="preserve">&amp;R&amp;"Times New Roman,полужирный"&amp;14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S155"/>
  <sheetViews>
    <sheetView showZeros="0" view="pageBreakPreview" topLeftCell="F34" zoomScale="90" zoomScaleNormal="100" zoomScaleSheetLayoutView="90" workbookViewId="0">
      <selection activeCell="B5" sqref="B5:R5"/>
    </sheetView>
  </sheetViews>
  <sheetFormatPr defaultColWidth="7.85546875" defaultRowHeight="12.75" x14ac:dyDescent="0.2"/>
  <cols>
    <col min="1" max="1" width="3.28515625" style="167" customWidth="1"/>
    <col min="2" max="2" width="11.42578125" style="167" customWidth="1"/>
    <col min="3" max="3" width="10.42578125" style="167" customWidth="1"/>
    <col min="4" max="4" width="10.7109375" style="167" customWidth="1"/>
    <col min="5" max="5" width="52.85546875" style="167" customWidth="1"/>
    <col min="6" max="6" width="14.42578125" style="167" customWidth="1"/>
    <col min="7" max="8" width="13.28515625" style="167" customWidth="1"/>
    <col min="9" max="9" width="10.85546875" style="167" customWidth="1"/>
    <col min="10" max="10" width="7.85546875" style="167" customWidth="1"/>
    <col min="11" max="11" width="10.7109375" style="252" customWidth="1"/>
    <col min="12" max="12" width="9.85546875" style="252" customWidth="1"/>
    <col min="13" max="13" width="11.28515625" style="252" hidden="1" customWidth="1"/>
    <col min="14" max="14" width="12.5703125" style="252" customWidth="1"/>
    <col min="15" max="15" width="9.5703125" style="252" customWidth="1"/>
    <col min="16" max="16" width="10" style="252" customWidth="1"/>
    <col min="17" max="17" width="10.42578125" style="252" customWidth="1"/>
    <col min="18" max="18" width="13.140625" style="167" customWidth="1"/>
    <col min="19" max="19" width="16.85546875" style="171" hidden="1" customWidth="1"/>
    <col min="20" max="255" width="7.85546875" style="171"/>
    <col min="256" max="256" width="3.28515625" style="171" customWidth="1"/>
    <col min="257" max="257" width="10.28515625" style="171" customWidth="1"/>
    <col min="258" max="258" width="0" style="171" hidden="1" customWidth="1"/>
    <col min="259" max="259" width="19.5703125" style="171" customWidth="1"/>
    <col min="260" max="260" width="11.7109375" style="171" customWidth="1"/>
    <col min="261" max="261" width="48.42578125" style="171" customWidth="1"/>
    <col min="262" max="262" width="13.140625" style="171" customWidth="1"/>
    <col min="263" max="263" width="12.7109375" style="171" customWidth="1"/>
    <col min="264" max="264" width="11.42578125" style="171" customWidth="1"/>
    <col min="265" max="265" width="10.85546875" style="171" customWidth="1"/>
    <col min="266" max="266" width="7.85546875" style="171" customWidth="1"/>
    <col min="267" max="267" width="9.5703125" style="171" customWidth="1"/>
    <col min="268" max="268" width="9" style="171" customWidth="1"/>
    <col min="269" max="269" width="0" style="171" hidden="1" customWidth="1"/>
    <col min="270" max="270" width="10.5703125" style="171" customWidth="1"/>
    <col min="271" max="271" width="9.5703125" style="171" customWidth="1"/>
    <col min="272" max="272" width="10" style="171" customWidth="1"/>
    <col min="273" max="273" width="9.28515625" style="171" customWidth="1"/>
    <col min="274" max="274" width="11.5703125" style="171" customWidth="1"/>
    <col min="275" max="275" width="0" style="171" hidden="1" customWidth="1"/>
    <col min="276" max="511" width="7.85546875" style="171"/>
    <col min="512" max="512" width="3.28515625" style="171" customWidth="1"/>
    <col min="513" max="513" width="10.28515625" style="171" customWidth="1"/>
    <col min="514" max="514" width="0" style="171" hidden="1" customWidth="1"/>
    <col min="515" max="515" width="19.5703125" style="171" customWidth="1"/>
    <col min="516" max="516" width="11.7109375" style="171" customWidth="1"/>
    <col min="517" max="517" width="48.42578125" style="171" customWidth="1"/>
    <col min="518" max="518" width="13.140625" style="171" customWidth="1"/>
    <col min="519" max="519" width="12.7109375" style="171" customWidth="1"/>
    <col min="520" max="520" width="11.42578125" style="171" customWidth="1"/>
    <col min="521" max="521" width="10.85546875" style="171" customWidth="1"/>
    <col min="522" max="522" width="7.85546875" style="171" customWidth="1"/>
    <col min="523" max="523" width="9.5703125" style="171" customWidth="1"/>
    <col min="524" max="524" width="9" style="171" customWidth="1"/>
    <col min="525" max="525" width="0" style="171" hidden="1" customWidth="1"/>
    <col min="526" max="526" width="10.5703125" style="171" customWidth="1"/>
    <col min="527" max="527" width="9.5703125" style="171" customWidth="1"/>
    <col min="528" max="528" width="10" style="171" customWidth="1"/>
    <col min="529" max="529" width="9.28515625" style="171" customWidth="1"/>
    <col min="530" max="530" width="11.5703125" style="171" customWidth="1"/>
    <col min="531" max="531" width="0" style="171" hidden="1" customWidth="1"/>
    <col min="532" max="767" width="7.85546875" style="171"/>
    <col min="768" max="768" width="3.28515625" style="171" customWidth="1"/>
    <col min="769" max="769" width="10.28515625" style="171" customWidth="1"/>
    <col min="770" max="770" width="0" style="171" hidden="1" customWidth="1"/>
    <col min="771" max="771" width="19.5703125" style="171" customWidth="1"/>
    <col min="772" max="772" width="11.7109375" style="171" customWidth="1"/>
    <col min="773" max="773" width="48.42578125" style="171" customWidth="1"/>
    <col min="774" max="774" width="13.140625" style="171" customWidth="1"/>
    <col min="775" max="775" width="12.7109375" style="171" customWidth="1"/>
    <col min="776" max="776" width="11.42578125" style="171" customWidth="1"/>
    <col min="777" max="777" width="10.85546875" style="171" customWidth="1"/>
    <col min="778" max="778" width="7.85546875" style="171" customWidth="1"/>
    <col min="779" max="779" width="9.5703125" style="171" customWidth="1"/>
    <col min="780" max="780" width="9" style="171" customWidth="1"/>
    <col min="781" max="781" width="0" style="171" hidden="1" customWidth="1"/>
    <col min="782" max="782" width="10.5703125" style="171" customWidth="1"/>
    <col min="783" max="783" width="9.5703125" style="171" customWidth="1"/>
    <col min="784" max="784" width="10" style="171" customWidth="1"/>
    <col min="785" max="785" width="9.28515625" style="171" customWidth="1"/>
    <col min="786" max="786" width="11.5703125" style="171" customWidth="1"/>
    <col min="787" max="787" width="0" style="171" hidden="1" customWidth="1"/>
    <col min="788" max="1023" width="7.85546875" style="171"/>
    <col min="1024" max="1024" width="3.28515625" style="171" customWidth="1"/>
    <col min="1025" max="1025" width="10.28515625" style="171" customWidth="1"/>
    <col min="1026" max="1026" width="0" style="171" hidden="1" customWidth="1"/>
    <col min="1027" max="1027" width="19.5703125" style="171" customWidth="1"/>
    <col min="1028" max="1028" width="11.7109375" style="171" customWidth="1"/>
    <col min="1029" max="1029" width="48.42578125" style="171" customWidth="1"/>
    <col min="1030" max="1030" width="13.140625" style="171" customWidth="1"/>
    <col min="1031" max="1031" width="12.7109375" style="171" customWidth="1"/>
    <col min="1032" max="1032" width="11.42578125" style="171" customWidth="1"/>
    <col min="1033" max="1033" width="10.85546875" style="171" customWidth="1"/>
    <col min="1034" max="1034" width="7.85546875" style="171" customWidth="1"/>
    <col min="1035" max="1035" width="9.5703125" style="171" customWidth="1"/>
    <col min="1036" max="1036" width="9" style="171" customWidth="1"/>
    <col min="1037" max="1037" width="0" style="171" hidden="1" customWidth="1"/>
    <col min="1038" max="1038" width="10.5703125" style="171" customWidth="1"/>
    <col min="1039" max="1039" width="9.5703125" style="171" customWidth="1"/>
    <col min="1040" max="1040" width="10" style="171" customWidth="1"/>
    <col min="1041" max="1041" width="9.28515625" style="171" customWidth="1"/>
    <col min="1042" max="1042" width="11.5703125" style="171" customWidth="1"/>
    <col min="1043" max="1043" width="0" style="171" hidden="1" customWidth="1"/>
    <col min="1044" max="1279" width="7.85546875" style="171"/>
    <col min="1280" max="1280" width="3.28515625" style="171" customWidth="1"/>
    <col min="1281" max="1281" width="10.28515625" style="171" customWidth="1"/>
    <col min="1282" max="1282" width="0" style="171" hidden="1" customWidth="1"/>
    <col min="1283" max="1283" width="19.5703125" style="171" customWidth="1"/>
    <col min="1284" max="1284" width="11.7109375" style="171" customWidth="1"/>
    <col min="1285" max="1285" width="48.42578125" style="171" customWidth="1"/>
    <col min="1286" max="1286" width="13.140625" style="171" customWidth="1"/>
    <col min="1287" max="1287" width="12.7109375" style="171" customWidth="1"/>
    <col min="1288" max="1288" width="11.42578125" style="171" customWidth="1"/>
    <col min="1289" max="1289" width="10.85546875" style="171" customWidth="1"/>
    <col min="1290" max="1290" width="7.85546875" style="171" customWidth="1"/>
    <col min="1291" max="1291" width="9.5703125" style="171" customWidth="1"/>
    <col min="1292" max="1292" width="9" style="171" customWidth="1"/>
    <col min="1293" max="1293" width="0" style="171" hidden="1" customWidth="1"/>
    <col min="1294" max="1294" width="10.5703125" style="171" customWidth="1"/>
    <col min="1295" max="1295" width="9.5703125" style="171" customWidth="1"/>
    <col min="1296" max="1296" width="10" style="171" customWidth="1"/>
    <col min="1297" max="1297" width="9.28515625" style="171" customWidth="1"/>
    <col min="1298" max="1298" width="11.5703125" style="171" customWidth="1"/>
    <col min="1299" max="1299" width="0" style="171" hidden="1" customWidth="1"/>
    <col min="1300" max="1535" width="7.85546875" style="171"/>
    <col min="1536" max="1536" width="3.28515625" style="171" customWidth="1"/>
    <col min="1537" max="1537" width="10.28515625" style="171" customWidth="1"/>
    <col min="1538" max="1538" width="0" style="171" hidden="1" customWidth="1"/>
    <col min="1539" max="1539" width="19.5703125" style="171" customWidth="1"/>
    <col min="1540" max="1540" width="11.7109375" style="171" customWidth="1"/>
    <col min="1541" max="1541" width="48.42578125" style="171" customWidth="1"/>
    <col min="1542" max="1542" width="13.140625" style="171" customWidth="1"/>
    <col min="1543" max="1543" width="12.7109375" style="171" customWidth="1"/>
    <col min="1544" max="1544" width="11.42578125" style="171" customWidth="1"/>
    <col min="1545" max="1545" width="10.85546875" style="171" customWidth="1"/>
    <col min="1546" max="1546" width="7.85546875" style="171" customWidth="1"/>
    <col min="1547" max="1547" width="9.5703125" style="171" customWidth="1"/>
    <col min="1548" max="1548" width="9" style="171" customWidth="1"/>
    <col min="1549" max="1549" width="0" style="171" hidden="1" customWidth="1"/>
    <col min="1550" max="1550" width="10.5703125" style="171" customWidth="1"/>
    <col min="1551" max="1551" width="9.5703125" style="171" customWidth="1"/>
    <col min="1552" max="1552" width="10" style="171" customWidth="1"/>
    <col min="1553" max="1553" width="9.28515625" style="171" customWidth="1"/>
    <col min="1554" max="1554" width="11.5703125" style="171" customWidth="1"/>
    <col min="1555" max="1555" width="0" style="171" hidden="1" customWidth="1"/>
    <col min="1556" max="1791" width="7.85546875" style="171"/>
    <col min="1792" max="1792" width="3.28515625" style="171" customWidth="1"/>
    <col min="1793" max="1793" width="10.28515625" style="171" customWidth="1"/>
    <col min="1794" max="1794" width="0" style="171" hidden="1" customWidth="1"/>
    <col min="1795" max="1795" width="19.5703125" style="171" customWidth="1"/>
    <col min="1796" max="1796" width="11.7109375" style="171" customWidth="1"/>
    <col min="1797" max="1797" width="48.42578125" style="171" customWidth="1"/>
    <col min="1798" max="1798" width="13.140625" style="171" customWidth="1"/>
    <col min="1799" max="1799" width="12.7109375" style="171" customWidth="1"/>
    <col min="1800" max="1800" width="11.42578125" style="171" customWidth="1"/>
    <col min="1801" max="1801" width="10.85546875" style="171" customWidth="1"/>
    <col min="1802" max="1802" width="7.85546875" style="171" customWidth="1"/>
    <col min="1803" max="1803" width="9.5703125" style="171" customWidth="1"/>
    <col min="1804" max="1804" width="9" style="171" customWidth="1"/>
    <col min="1805" max="1805" width="0" style="171" hidden="1" customWidth="1"/>
    <col min="1806" max="1806" width="10.5703125" style="171" customWidth="1"/>
    <col min="1807" max="1807" width="9.5703125" style="171" customWidth="1"/>
    <col min="1808" max="1808" width="10" style="171" customWidth="1"/>
    <col min="1809" max="1809" width="9.28515625" style="171" customWidth="1"/>
    <col min="1810" max="1810" width="11.5703125" style="171" customWidth="1"/>
    <col min="1811" max="1811" width="0" style="171" hidden="1" customWidth="1"/>
    <col min="1812" max="2047" width="7.85546875" style="171"/>
    <col min="2048" max="2048" width="3.28515625" style="171" customWidth="1"/>
    <col min="2049" max="2049" width="10.28515625" style="171" customWidth="1"/>
    <col min="2050" max="2050" width="0" style="171" hidden="1" customWidth="1"/>
    <col min="2051" max="2051" width="19.5703125" style="171" customWidth="1"/>
    <col min="2052" max="2052" width="11.7109375" style="171" customWidth="1"/>
    <col min="2053" max="2053" width="48.42578125" style="171" customWidth="1"/>
    <col min="2054" max="2054" width="13.140625" style="171" customWidth="1"/>
    <col min="2055" max="2055" width="12.7109375" style="171" customWidth="1"/>
    <col min="2056" max="2056" width="11.42578125" style="171" customWidth="1"/>
    <col min="2057" max="2057" width="10.85546875" style="171" customWidth="1"/>
    <col min="2058" max="2058" width="7.85546875" style="171" customWidth="1"/>
    <col min="2059" max="2059" width="9.5703125" style="171" customWidth="1"/>
    <col min="2060" max="2060" width="9" style="171" customWidth="1"/>
    <col min="2061" max="2061" width="0" style="171" hidden="1" customWidth="1"/>
    <col min="2062" max="2062" width="10.5703125" style="171" customWidth="1"/>
    <col min="2063" max="2063" width="9.5703125" style="171" customWidth="1"/>
    <col min="2064" max="2064" width="10" style="171" customWidth="1"/>
    <col min="2065" max="2065" width="9.28515625" style="171" customWidth="1"/>
    <col min="2066" max="2066" width="11.5703125" style="171" customWidth="1"/>
    <col min="2067" max="2067" width="0" style="171" hidden="1" customWidth="1"/>
    <col min="2068" max="2303" width="7.85546875" style="171"/>
    <col min="2304" max="2304" width="3.28515625" style="171" customWidth="1"/>
    <col min="2305" max="2305" width="10.28515625" style="171" customWidth="1"/>
    <col min="2306" max="2306" width="0" style="171" hidden="1" customWidth="1"/>
    <col min="2307" max="2307" width="19.5703125" style="171" customWidth="1"/>
    <col min="2308" max="2308" width="11.7109375" style="171" customWidth="1"/>
    <col min="2309" max="2309" width="48.42578125" style="171" customWidth="1"/>
    <col min="2310" max="2310" width="13.140625" style="171" customWidth="1"/>
    <col min="2311" max="2311" width="12.7109375" style="171" customWidth="1"/>
    <col min="2312" max="2312" width="11.42578125" style="171" customWidth="1"/>
    <col min="2313" max="2313" width="10.85546875" style="171" customWidth="1"/>
    <col min="2314" max="2314" width="7.85546875" style="171" customWidth="1"/>
    <col min="2315" max="2315" width="9.5703125" style="171" customWidth="1"/>
    <col min="2316" max="2316" width="9" style="171" customWidth="1"/>
    <col min="2317" max="2317" width="0" style="171" hidden="1" customWidth="1"/>
    <col min="2318" max="2318" width="10.5703125" style="171" customWidth="1"/>
    <col min="2319" max="2319" width="9.5703125" style="171" customWidth="1"/>
    <col min="2320" max="2320" width="10" style="171" customWidth="1"/>
    <col min="2321" max="2321" width="9.28515625" style="171" customWidth="1"/>
    <col min="2322" max="2322" width="11.5703125" style="171" customWidth="1"/>
    <col min="2323" max="2323" width="0" style="171" hidden="1" customWidth="1"/>
    <col min="2324" max="2559" width="7.85546875" style="171"/>
    <col min="2560" max="2560" width="3.28515625" style="171" customWidth="1"/>
    <col min="2561" max="2561" width="10.28515625" style="171" customWidth="1"/>
    <col min="2562" max="2562" width="0" style="171" hidden="1" customWidth="1"/>
    <col min="2563" max="2563" width="19.5703125" style="171" customWidth="1"/>
    <col min="2564" max="2564" width="11.7109375" style="171" customWidth="1"/>
    <col min="2565" max="2565" width="48.42578125" style="171" customWidth="1"/>
    <col min="2566" max="2566" width="13.140625" style="171" customWidth="1"/>
    <col min="2567" max="2567" width="12.7109375" style="171" customWidth="1"/>
    <col min="2568" max="2568" width="11.42578125" style="171" customWidth="1"/>
    <col min="2569" max="2569" width="10.85546875" style="171" customWidth="1"/>
    <col min="2570" max="2570" width="7.85546875" style="171" customWidth="1"/>
    <col min="2571" max="2571" width="9.5703125" style="171" customWidth="1"/>
    <col min="2572" max="2572" width="9" style="171" customWidth="1"/>
    <col min="2573" max="2573" width="0" style="171" hidden="1" customWidth="1"/>
    <col min="2574" max="2574" width="10.5703125" style="171" customWidth="1"/>
    <col min="2575" max="2575" width="9.5703125" style="171" customWidth="1"/>
    <col min="2576" max="2576" width="10" style="171" customWidth="1"/>
    <col min="2577" max="2577" width="9.28515625" style="171" customWidth="1"/>
    <col min="2578" max="2578" width="11.5703125" style="171" customWidth="1"/>
    <col min="2579" max="2579" width="0" style="171" hidden="1" customWidth="1"/>
    <col min="2580" max="2815" width="7.85546875" style="171"/>
    <col min="2816" max="2816" width="3.28515625" style="171" customWidth="1"/>
    <col min="2817" max="2817" width="10.28515625" style="171" customWidth="1"/>
    <col min="2818" max="2818" width="0" style="171" hidden="1" customWidth="1"/>
    <col min="2819" max="2819" width="19.5703125" style="171" customWidth="1"/>
    <col min="2820" max="2820" width="11.7109375" style="171" customWidth="1"/>
    <col min="2821" max="2821" width="48.42578125" style="171" customWidth="1"/>
    <col min="2822" max="2822" width="13.140625" style="171" customWidth="1"/>
    <col min="2823" max="2823" width="12.7109375" style="171" customWidth="1"/>
    <col min="2824" max="2824" width="11.42578125" style="171" customWidth="1"/>
    <col min="2825" max="2825" width="10.85546875" style="171" customWidth="1"/>
    <col min="2826" max="2826" width="7.85546875" style="171" customWidth="1"/>
    <col min="2827" max="2827" width="9.5703125" style="171" customWidth="1"/>
    <col min="2828" max="2828" width="9" style="171" customWidth="1"/>
    <col min="2829" max="2829" width="0" style="171" hidden="1" customWidth="1"/>
    <col min="2830" max="2830" width="10.5703125" style="171" customWidth="1"/>
    <col min="2831" max="2831" width="9.5703125" style="171" customWidth="1"/>
    <col min="2832" max="2832" width="10" style="171" customWidth="1"/>
    <col min="2833" max="2833" width="9.28515625" style="171" customWidth="1"/>
    <col min="2834" max="2834" width="11.5703125" style="171" customWidth="1"/>
    <col min="2835" max="2835" width="0" style="171" hidden="1" customWidth="1"/>
    <col min="2836" max="3071" width="7.85546875" style="171"/>
    <col min="3072" max="3072" width="3.28515625" style="171" customWidth="1"/>
    <col min="3073" max="3073" width="10.28515625" style="171" customWidth="1"/>
    <col min="3074" max="3074" width="0" style="171" hidden="1" customWidth="1"/>
    <col min="3075" max="3075" width="19.5703125" style="171" customWidth="1"/>
    <col min="3076" max="3076" width="11.7109375" style="171" customWidth="1"/>
    <col min="3077" max="3077" width="48.42578125" style="171" customWidth="1"/>
    <col min="3078" max="3078" width="13.140625" style="171" customWidth="1"/>
    <col min="3079" max="3079" width="12.7109375" style="171" customWidth="1"/>
    <col min="3080" max="3080" width="11.42578125" style="171" customWidth="1"/>
    <col min="3081" max="3081" width="10.85546875" style="171" customWidth="1"/>
    <col min="3082" max="3082" width="7.85546875" style="171" customWidth="1"/>
    <col min="3083" max="3083" width="9.5703125" style="171" customWidth="1"/>
    <col min="3084" max="3084" width="9" style="171" customWidth="1"/>
    <col min="3085" max="3085" width="0" style="171" hidden="1" customWidth="1"/>
    <col min="3086" max="3086" width="10.5703125" style="171" customWidth="1"/>
    <col min="3087" max="3087" width="9.5703125" style="171" customWidth="1"/>
    <col min="3088" max="3088" width="10" style="171" customWidth="1"/>
    <col min="3089" max="3089" width="9.28515625" style="171" customWidth="1"/>
    <col min="3090" max="3090" width="11.5703125" style="171" customWidth="1"/>
    <col min="3091" max="3091" width="0" style="171" hidden="1" customWidth="1"/>
    <col min="3092" max="3327" width="7.85546875" style="171"/>
    <col min="3328" max="3328" width="3.28515625" style="171" customWidth="1"/>
    <col min="3329" max="3329" width="10.28515625" style="171" customWidth="1"/>
    <col min="3330" max="3330" width="0" style="171" hidden="1" customWidth="1"/>
    <col min="3331" max="3331" width="19.5703125" style="171" customWidth="1"/>
    <col min="3332" max="3332" width="11.7109375" style="171" customWidth="1"/>
    <col min="3333" max="3333" width="48.42578125" style="171" customWidth="1"/>
    <col min="3334" max="3334" width="13.140625" style="171" customWidth="1"/>
    <col min="3335" max="3335" width="12.7109375" style="171" customWidth="1"/>
    <col min="3336" max="3336" width="11.42578125" style="171" customWidth="1"/>
    <col min="3337" max="3337" width="10.85546875" style="171" customWidth="1"/>
    <col min="3338" max="3338" width="7.85546875" style="171" customWidth="1"/>
    <col min="3339" max="3339" width="9.5703125" style="171" customWidth="1"/>
    <col min="3340" max="3340" width="9" style="171" customWidth="1"/>
    <col min="3341" max="3341" width="0" style="171" hidden="1" customWidth="1"/>
    <col min="3342" max="3342" width="10.5703125" style="171" customWidth="1"/>
    <col min="3343" max="3343" width="9.5703125" style="171" customWidth="1"/>
    <col min="3344" max="3344" width="10" style="171" customWidth="1"/>
    <col min="3345" max="3345" width="9.28515625" style="171" customWidth="1"/>
    <col min="3346" max="3346" width="11.5703125" style="171" customWidth="1"/>
    <col min="3347" max="3347" width="0" style="171" hidden="1" customWidth="1"/>
    <col min="3348" max="3583" width="7.85546875" style="171"/>
    <col min="3584" max="3584" width="3.28515625" style="171" customWidth="1"/>
    <col min="3585" max="3585" width="10.28515625" style="171" customWidth="1"/>
    <col min="3586" max="3586" width="0" style="171" hidden="1" customWidth="1"/>
    <col min="3587" max="3587" width="19.5703125" style="171" customWidth="1"/>
    <col min="3588" max="3588" width="11.7109375" style="171" customWidth="1"/>
    <col min="3589" max="3589" width="48.42578125" style="171" customWidth="1"/>
    <col min="3590" max="3590" width="13.140625" style="171" customWidth="1"/>
    <col min="3591" max="3591" width="12.7109375" style="171" customWidth="1"/>
    <col min="3592" max="3592" width="11.42578125" style="171" customWidth="1"/>
    <col min="3593" max="3593" width="10.85546875" style="171" customWidth="1"/>
    <col min="3594" max="3594" width="7.85546875" style="171" customWidth="1"/>
    <col min="3595" max="3595" width="9.5703125" style="171" customWidth="1"/>
    <col min="3596" max="3596" width="9" style="171" customWidth="1"/>
    <col min="3597" max="3597" width="0" style="171" hidden="1" customWidth="1"/>
    <col min="3598" max="3598" width="10.5703125" style="171" customWidth="1"/>
    <col min="3599" max="3599" width="9.5703125" style="171" customWidth="1"/>
    <col min="3600" max="3600" width="10" style="171" customWidth="1"/>
    <col min="3601" max="3601" width="9.28515625" style="171" customWidth="1"/>
    <col min="3602" max="3602" width="11.5703125" style="171" customWidth="1"/>
    <col min="3603" max="3603" width="0" style="171" hidden="1" customWidth="1"/>
    <col min="3604" max="3839" width="7.85546875" style="171"/>
    <col min="3840" max="3840" width="3.28515625" style="171" customWidth="1"/>
    <col min="3841" max="3841" width="10.28515625" style="171" customWidth="1"/>
    <col min="3842" max="3842" width="0" style="171" hidden="1" customWidth="1"/>
    <col min="3843" max="3843" width="19.5703125" style="171" customWidth="1"/>
    <col min="3844" max="3844" width="11.7109375" style="171" customWidth="1"/>
    <col min="3845" max="3845" width="48.42578125" style="171" customWidth="1"/>
    <col min="3846" max="3846" width="13.140625" style="171" customWidth="1"/>
    <col min="3847" max="3847" width="12.7109375" style="171" customWidth="1"/>
    <col min="3848" max="3848" width="11.42578125" style="171" customWidth="1"/>
    <col min="3849" max="3849" width="10.85546875" style="171" customWidth="1"/>
    <col min="3850" max="3850" width="7.85546875" style="171" customWidth="1"/>
    <col min="3851" max="3851" width="9.5703125" style="171" customWidth="1"/>
    <col min="3852" max="3852" width="9" style="171" customWidth="1"/>
    <col min="3853" max="3853" width="0" style="171" hidden="1" customWidth="1"/>
    <col min="3854" max="3854" width="10.5703125" style="171" customWidth="1"/>
    <col min="3855" max="3855" width="9.5703125" style="171" customWidth="1"/>
    <col min="3856" max="3856" width="10" style="171" customWidth="1"/>
    <col min="3857" max="3857" width="9.28515625" style="171" customWidth="1"/>
    <col min="3858" max="3858" width="11.5703125" style="171" customWidth="1"/>
    <col min="3859" max="3859" width="0" style="171" hidden="1" customWidth="1"/>
    <col min="3860" max="4095" width="7.85546875" style="171"/>
    <col min="4096" max="4096" width="3.28515625" style="171" customWidth="1"/>
    <col min="4097" max="4097" width="10.28515625" style="171" customWidth="1"/>
    <col min="4098" max="4098" width="0" style="171" hidden="1" customWidth="1"/>
    <col min="4099" max="4099" width="19.5703125" style="171" customWidth="1"/>
    <col min="4100" max="4100" width="11.7109375" style="171" customWidth="1"/>
    <col min="4101" max="4101" width="48.42578125" style="171" customWidth="1"/>
    <col min="4102" max="4102" width="13.140625" style="171" customWidth="1"/>
    <col min="4103" max="4103" width="12.7109375" style="171" customWidth="1"/>
    <col min="4104" max="4104" width="11.42578125" style="171" customWidth="1"/>
    <col min="4105" max="4105" width="10.85546875" style="171" customWidth="1"/>
    <col min="4106" max="4106" width="7.85546875" style="171" customWidth="1"/>
    <col min="4107" max="4107" width="9.5703125" style="171" customWidth="1"/>
    <col min="4108" max="4108" width="9" style="171" customWidth="1"/>
    <col min="4109" max="4109" width="0" style="171" hidden="1" customWidth="1"/>
    <col min="4110" max="4110" width="10.5703125" style="171" customWidth="1"/>
    <col min="4111" max="4111" width="9.5703125" style="171" customWidth="1"/>
    <col min="4112" max="4112" width="10" style="171" customWidth="1"/>
    <col min="4113" max="4113" width="9.28515625" style="171" customWidth="1"/>
    <col min="4114" max="4114" width="11.5703125" style="171" customWidth="1"/>
    <col min="4115" max="4115" width="0" style="171" hidden="1" customWidth="1"/>
    <col min="4116" max="4351" width="7.85546875" style="171"/>
    <col min="4352" max="4352" width="3.28515625" style="171" customWidth="1"/>
    <col min="4353" max="4353" width="10.28515625" style="171" customWidth="1"/>
    <col min="4354" max="4354" width="0" style="171" hidden="1" customWidth="1"/>
    <col min="4355" max="4355" width="19.5703125" style="171" customWidth="1"/>
    <col min="4356" max="4356" width="11.7109375" style="171" customWidth="1"/>
    <col min="4357" max="4357" width="48.42578125" style="171" customWidth="1"/>
    <col min="4358" max="4358" width="13.140625" style="171" customWidth="1"/>
    <col min="4359" max="4359" width="12.7109375" style="171" customWidth="1"/>
    <col min="4360" max="4360" width="11.42578125" style="171" customWidth="1"/>
    <col min="4361" max="4361" width="10.85546875" style="171" customWidth="1"/>
    <col min="4362" max="4362" width="7.85546875" style="171" customWidth="1"/>
    <col min="4363" max="4363" width="9.5703125" style="171" customWidth="1"/>
    <col min="4364" max="4364" width="9" style="171" customWidth="1"/>
    <col min="4365" max="4365" width="0" style="171" hidden="1" customWidth="1"/>
    <col min="4366" max="4366" width="10.5703125" style="171" customWidth="1"/>
    <col min="4367" max="4367" width="9.5703125" style="171" customWidth="1"/>
    <col min="4368" max="4368" width="10" style="171" customWidth="1"/>
    <col min="4369" max="4369" width="9.28515625" style="171" customWidth="1"/>
    <col min="4370" max="4370" width="11.5703125" style="171" customWidth="1"/>
    <col min="4371" max="4371" width="0" style="171" hidden="1" customWidth="1"/>
    <col min="4372" max="4607" width="7.85546875" style="171"/>
    <col min="4608" max="4608" width="3.28515625" style="171" customWidth="1"/>
    <col min="4609" max="4609" width="10.28515625" style="171" customWidth="1"/>
    <col min="4610" max="4610" width="0" style="171" hidden="1" customWidth="1"/>
    <col min="4611" max="4611" width="19.5703125" style="171" customWidth="1"/>
    <col min="4612" max="4612" width="11.7109375" style="171" customWidth="1"/>
    <col min="4613" max="4613" width="48.42578125" style="171" customWidth="1"/>
    <col min="4614" max="4614" width="13.140625" style="171" customWidth="1"/>
    <col min="4615" max="4615" width="12.7109375" style="171" customWidth="1"/>
    <col min="4616" max="4616" width="11.42578125" style="171" customWidth="1"/>
    <col min="4617" max="4617" width="10.85546875" style="171" customWidth="1"/>
    <col min="4618" max="4618" width="7.85546875" style="171" customWidth="1"/>
    <col min="4619" max="4619" width="9.5703125" style="171" customWidth="1"/>
    <col min="4620" max="4620" width="9" style="171" customWidth="1"/>
    <col min="4621" max="4621" width="0" style="171" hidden="1" customWidth="1"/>
    <col min="4622" max="4622" width="10.5703125" style="171" customWidth="1"/>
    <col min="4623" max="4623" width="9.5703125" style="171" customWidth="1"/>
    <col min="4624" max="4624" width="10" style="171" customWidth="1"/>
    <col min="4625" max="4625" width="9.28515625" style="171" customWidth="1"/>
    <col min="4626" max="4626" width="11.5703125" style="171" customWidth="1"/>
    <col min="4627" max="4627" width="0" style="171" hidden="1" customWidth="1"/>
    <col min="4628" max="4863" width="7.85546875" style="171"/>
    <col min="4864" max="4864" width="3.28515625" style="171" customWidth="1"/>
    <col min="4865" max="4865" width="10.28515625" style="171" customWidth="1"/>
    <col min="4866" max="4866" width="0" style="171" hidden="1" customWidth="1"/>
    <col min="4867" max="4867" width="19.5703125" style="171" customWidth="1"/>
    <col min="4868" max="4868" width="11.7109375" style="171" customWidth="1"/>
    <col min="4869" max="4869" width="48.42578125" style="171" customWidth="1"/>
    <col min="4870" max="4870" width="13.140625" style="171" customWidth="1"/>
    <col min="4871" max="4871" width="12.7109375" style="171" customWidth="1"/>
    <col min="4872" max="4872" width="11.42578125" style="171" customWidth="1"/>
    <col min="4873" max="4873" width="10.85546875" style="171" customWidth="1"/>
    <col min="4874" max="4874" width="7.85546875" style="171" customWidth="1"/>
    <col min="4875" max="4875" width="9.5703125" style="171" customWidth="1"/>
    <col min="4876" max="4876" width="9" style="171" customWidth="1"/>
    <col min="4877" max="4877" width="0" style="171" hidden="1" customWidth="1"/>
    <col min="4878" max="4878" width="10.5703125" style="171" customWidth="1"/>
    <col min="4879" max="4879" width="9.5703125" style="171" customWidth="1"/>
    <col min="4880" max="4880" width="10" style="171" customWidth="1"/>
    <col min="4881" max="4881" width="9.28515625" style="171" customWidth="1"/>
    <col min="4882" max="4882" width="11.5703125" style="171" customWidth="1"/>
    <col min="4883" max="4883" width="0" style="171" hidden="1" customWidth="1"/>
    <col min="4884" max="5119" width="7.85546875" style="171"/>
    <col min="5120" max="5120" width="3.28515625" style="171" customWidth="1"/>
    <col min="5121" max="5121" width="10.28515625" style="171" customWidth="1"/>
    <col min="5122" max="5122" width="0" style="171" hidden="1" customWidth="1"/>
    <col min="5123" max="5123" width="19.5703125" style="171" customWidth="1"/>
    <col min="5124" max="5124" width="11.7109375" style="171" customWidth="1"/>
    <col min="5125" max="5125" width="48.42578125" style="171" customWidth="1"/>
    <col min="5126" max="5126" width="13.140625" style="171" customWidth="1"/>
    <col min="5127" max="5127" width="12.7109375" style="171" customWidth="1"/>
    <col min="5128" max="5128" width="11.42578125" style="171" customWidth="1"/>
    <col min="5129" max="5129" width="10.85546875" style="171" customWidth="1"/>
    <col min="5130" max="5130" width="7.85546875" style="171" customWidth="1"/>
    <col min="5131" max="5131" width="9.5703125" style="171" customWidth="1"/>
    <col min="5132" max="5132" width="9" style="171" customWidth="1"/>
    <col min="5133" max="5133" width="0" style="171" hidden="1" customWidth="1"/>
    <col min="5134" max="5134" width="10.5703125" style="171" customWidth="1"/>
    <col min="5135" max="5135" width="9.5703125" style="171" customWidth="1"/>
    <col min="5136" max="5136" width="10" style="171" customWidth="1"/>
    <col min="5137" max="5137" width="9.28515625" style="171" customWidth="1"/>
    <col min="5138" max="5138" width="11.5703125" style="171" customWidth="1"/>
    <col min="5139" max="5139" width="0" style="171" hidden="1" customWidth="1"/>
    <col min="5140" max="5375" width="7.85546875" style="171"/>
    <col min="5376" max="5376" width="3.28515625" style="171" customWidth="1"/>
    <col min="5377" max="5377" width="10.28515625" style="171" customWidth="1"/>
    <col min="5378" max="5378" width="0" style="171" hidden="1" customWidth="1"/>
    <col min="5379" max="5379" width="19.5703125" style="171" customWidth="1"/>
    <col min="5380" max="5380" width="11.7109375" style="171" customWidth="1"/>
    <col min="5381" max="5381" width="48.42578125" style="171" customWidth="1"/>
    <col min="5382" max="5382" width="13.140625" style="171" customWidth="1"/>
    <col min="5383" max="5383" width="12.7109375" style="171" customWidth="1"/>
    <col min="5384" max="5384" width="11.42578125" style="171" customWidth="1"/>
    <col min="5385" max="5385" width="10.85546875" style="171" customWidth="1"/>
    <col min="5386" max="5386" width="7.85546875" style="171" customWidth="1"/>
    <col min="5387" max="5387" width="9.5703125" style="171" customWidth="1"/>
    <col min="5388" max="5388" width="9" style="171" customWidth="1"/>
    <col min="5389" max="5389" width="0" style="171" hidden="1" customWidth="1"/>
    <col min="5390" max="5390" width="10.5703125" style="171" customWidth="1"/>
    <col min="5391" max="5391" width="9.5703125" style="171" customWidth="1"/>
    <col min="5392" max="5392" width="10" style="171" customWidth="1"/>
    <col min="5393" max="5393" width="9.28515625" style="171" customWidth="1"/>
    <col min="5394" max="5394" width="11.5703125" style="171" customWidth="1"/>
    <col min="5395" max="5395" width="0" style="171" hidden="1" customWidth="1"/>
    <col min="5396" max="5631" width="7.85546875" style="171"/>
    <col min="5632" max="5632" width="3.28515625" style="171" customWidth="1"/>
    <col min="5633" max="5633" width="10.28515625" style="171" customWidth="1"/>
    <col min="5634" max="5634" width="0" style="171" hidden="1" customWidth="1"/>
    <col min="5635" max="5635" width="19.5703125" style="171" customWidth="1"/>
    <col min="5636" max="5636" width="11.7109375" style="171" customWidth="1"/>
    <col min="5637" max="5637" width="48.42578125" style="171" customWidth="1"/>
    <col min="5638" max="5638" width="13.140625" style="171" customWidth="1"/>
    <col min="5639" max="5639" width="12.7109375" style="171" customWidth="1"/>
    <col min="5640" max="5640" width="11.42578125" style="171" customWidth="1"/>
    <col min="5641" max="5641" width="10.85546875" style="171" customWidth="1"/>
    <col min="5642" max="5642" width="7.85546875" style="171" customWidth="1"/>
    <col min="5643" max="5643" width="9.5703125" style="171" customWidth="1"/>
    <col min="5644" max="5644" width="9" style="171" customWidth="1"/>
    <col min="5645" max="5645" width="0" style="171" hidden="1" customWidth="1"/>
    <col min="5646" max="5646" width="10.5703125" style="171" customWidth="1"/>
    <col min="5647" max="5647" width="9.5703125" style="171" customWidth="1"/>
    <col min="5648" max="5648" width="10" style="171" customWidth="1"/>
    <col min="5649" max="5649" width="9.28515625" style="171" customWidth="1"/>
    <col min="5650" max="5650" width="11.5703125" style="171" customWidth="1"/>
    <col min="5651" max="5651" width="0" style="171" hidden="1" customWidth="1"/>
    <col min="5652" max="5887" width="7.85546875" style="171"/>
    <col min="5888" max="5888" width="3.28515625" style="171" customWidth="1"/>
    <col min="5889" max="5889" width="10.28515625" style="171" customWidth="1"/>
    <col min="5890" max="5890" width="0" style="171" hidden="1" customWidth="1"/>
    <col min="5891" max="5891" width="19.5703125" style="171" customWidth="1"/>
    <col min="5892" max="5892" width="11.7109375" style="171" customWidth="1"/>
    <col min="5893" max="5893" width="48.42578125" style="171" customWidth="1"/>
    <col min="5894" max="5894" width="13.140625" style="171" customWidth="1"/>
    <col min="5895" max="5895" width="12.7109375" style="171" customWidth="1"/>
    <col min="5896" max="5896" width="11.42578125" style="171" customWidth="1"/>
    <col min="5897" max="5897" width="10.85546875" style="171" customWidth="1"/>
    <col min="5898" max="5898" width="7.85546875" style="171" customWidth="1"/>
    <col min="5899" max="5899" width="9.5703125" style="171" customWidth="1"/>
    <col min="5900" max="5900" width="9" style="171" customWidth="1"/>
    <col min="5901" max="5901" width="0" style="171" hidden="1" customWidth="1"/>
    <col min="5902" max="5902" width="10.5703125" style="171" customWidth="1"/>
    <col min="5903" max="5903" width="9.5703125" style="171" customWidth="1"/>
    <col min="5904" max="5904" width="10" style="171" customWidth="1"/>
    <col min="5905" max="5905" width="9.28515625" style="171" customWidth="1"/>
    <col min="5906" max="5906" width="11.5703125" style="171" customWidth="1"/>
    <col min="5907" max="5907" width="0" style="171" hidden="1" customWidth="1"/>
    <col min="5908" max="6143" width="7.85546875" style="171"/>
    <col min="6144" max="6144" width="3.28515625" style="171" customWidth="1"/>
    <col min="6145" max="6145" width="10.28515625" style="171" customWidth="1"/>
    <col min="6146" max="6146" width="0" style="171" hidden="1" customWidth="1"/>
    <col min="6147" max="6147" width="19.5703125" style="171" customWidth="1"/>
    <col min="6148" max="6148" width="11.7109375" style="171" customWidth="1"/>
    <col min="6149" max="6149" width="48.42578125" style="171" customWidth="1"/>
    <col min="6150" max="6150" width="13.140625" style="171" customWidth="1"/>
    <col min="6151" max="6151" width="12.7109375" style="171" customWidth="1"/>
    <col min="6152" max="6152" width="11.42578125" style="171" customWidth="1"/>
    <col min="6153" max="6153" width="10.85546875" style="171" customWidth="1"/>
    <col min="6154" max="6154" width="7.85546875" style="171" customWidth="1"/>
    <col min="6155" max="6155" width="9.5703125" style="171" customWidth="1"/>
    <col min="6156" max="6156" width="9" style="171" customWidth="1"/>
    <col min="6157" max="6157" width="0" style="171" hidden="1" customWidth="1"/>
    <col min="6158" max="6158" width="10.5703125" style="171" customWidth="1"/>
    <col min="6159" max="6159" width="9.5703125" style="171" customWidth="1"/>
    <col min="6160" max="6160" width="10" style="171" customWidth="1"/>
    <col min="6161" max="6161" width="9.28515625" style="171" customWidth="1"/>
    <col min="6162" max="6162" width="11.5703125" style="171" customWidth="1"/>
    <col min="6163" max="6163" width="0" style="171" hidden="1" customWidth="1"/>
    <col min="6164" max="6399" width="7.85546875" style="171"/>
    <col min="6400" max="6400" width="3.28515625" style="171" customWidth="1"/>
    <col min="6401" max="6401" width="10.28515625" style="171" customWidth="1"/>
    <col min="6402" max="6402" width="0" style="171" hidden="1" customWidth="1"/>
    <col min="6403" max="6403" width="19.5703125" style="171" customWidth="1"/>
    <col min="6404" max="6404" width="11.7109375" style="171" customWidth="1"/>
    <col min="6405" max="6405" width="48.42578125" style="171" customWidth="1"/>
    <col min="6406" max="6406" width="13.140625" style="171" customWidth="1"/>
    <col min="6407" max="6407" width="12.7109375" style="171" customWidth="1"/>
    <col min="6408" max="6408" width="11.42578125" style="171" customWidth="1"/>
    <col min="6409" max="6409" width="10.85546875" style="171" customWidth="1"/>
    <col min="6410" max="6410" width="7.85546875" style="171" customWidth="1"/>
    <col min="6411" max="6411" width="9.5703125" style="171" customWidth="1"/>
    <col min="6412" max="6412" width="9" style="171" customWidth="1"/>
    <col min="6413" max="6413" width="0" style="171" hidden="1" customWidth="1"/>
    <col min="6414" max="6414" width="10.5703125" style="171" customWidth="1"/>
    <col min="6415" max="6415" width="9.5703125" style="171" customWidth="1"/>
    <col min="6416" max="6416" width="10" style="171" customWidth="1"/>
    <col min="6417" max="6417" width="9.28515625" style="171" customWidth="1"/>
    <col min="6418" max="6418" width="11.5703125" style="171" customWidth="1"/>
    <col min="6419" max="6419" width="0" style="171" hidden="1" customWidth="1"/>
    <col min="6420" max="6655" width="7.85546875" style="171"/>
    <col min="6656" max="6656" width="3.28515625" style="171" customWidth="1"/>
    <col min="6657" max="6657" width="10.28515625" style="171" customWidth="1"/>
    <col min="6658" max="6658" width="0" style="171" hidden="1" customWidth="1"/>
    <col min="6659" max="6659" width="19.5703125" style="171" customWidth="1"/>
    <col min="6660" max="6660" width="11.7109375" style="171" customWidth="1"/>
    <col min="6661" max="6661" width="48.42578125" style="171" customWidth="1"/>
    <col min="6662" max="6662" width="13.140625" style="171" customWidth="1"/>
    <col min="6663" max="6663" width="12.7109375" style="171" customWidth="1"/>
    <col min="6664" max="6664" width="11.42578125" style="171" customWidth="1"/>
    <col min="6665" max="6665" width="10.85546875" style="171" customWidth="1"/>
    <col min="6666" max="6666" width="7.85546875" style="171" customWidth="1"/>
    <col min="6667" max="6667" width="9.5703125" style="171" customWidth="1"/>
    <col min="6668" max="6668" width="9" style="171" customWidth="1"/>
    <col min="6669" max="6669" width="0" style="171" hidden="1" customWidth="1"/>
    <col min="6670" max="6670" width="10.5703125" style="171" customWidth="1"/>
    <col min="6671" max="6671" width="9.5703125" style="171" customWidth="1"/>
    <col min="6672" max="6672" width="10" style="171" customWidth="1"/>
    <col min="6673" max="6673" width="9.28515625" style="171" customWidth="1"/>
    <col min="6674" max="6674" width="11.5703125" style="171" customWidth="1"/>
    <col min="6675" max="6675" width="0" style="171" hidden="1" customWidth="1"/>
    <col min="6676" max="6911" width="7.85546875" style="171"/>
    <col min="6912" max="6912" width="3.28515625" style="171" customWidth="1"/>
    <col min="6913" max="6913" width="10.28515625" style="171" customWidth="1"/>
    <col min="6914" max="6914" width="0" style="171" hidden="1" customWidth="1"/>
    <col min="6915" max="6915" width="19.5703125" style="171" customWidth="1"/>
    <col min="6916" max="6916" width="11.7109375" style="171" customWidth="1"/>
    <col min="6917" max="6917" width="48.42578125" style="171" customWidth="1"/>
    <col min="6918" max="6918" width="13.140625" style="171" customWidth="1"/>
    <col min="6919" max="6919" width="12.7109375" style="171" customWidth="1"/>
    <col min="6920" max="6920" width="11.42578125" style="171" customWidth="1"/>
    <col min="6921" max="6921" width="10.85546875" style="171" customWidth="1"/>
    <col min="6922" max="6922" width="7.85546875" style="171" customWidth="1"/>
    <col min="6923" max="6923" width="9.5703125" style="171" customWidth="1"/>
    <col min="6924" max="6924" width="9" style="171" customWidth="1"/>
    <col min="6925" max="6925" width="0" style="171" hidden="1" customWidth="1"/>
    <col min="6926" max="6926" width="10.5703125" style="171" customWidth="1"/>
    <col min="6927" max="6927" width="9.5703125" style="171" customWidth="1"/>
    <col min="6928" max="6928" width="10" style="171" customWidth="1"/>
    <col min="6929" max="6929" width="9.28515625" style="171" customWidth="1"/>
    <col min="6930" max="6930" width="11.5703125" style="171" customWidth="1"/>
    <col min="6931" max="6931" width="0" style="171" hidden="1" customWidth="1"/>
    <col min="6932" max="7167" width="7.85546875" style="171"/>
    <col min="7168" max="7168" width="3.28515625" style="171" customWidth="1"/>
    <col min="7169" max="7169" width="10.28515625" style="171" customWidth="1"/>
    <col min="7170" max="7170" width="0" style="171" hidden="1" customWidth="1"/>
    <col min="7171" max="7171" width="19.5703125" style="171" customWidth="1"/>
    <col min="7172" max="7172" width="11.7109375" style="171" customWidth="1"/>
    <col min="7173" max="7173" width="48.42578125" style="171" customWidth="1"/>
    <col min="7174" max="7174" width="13.140625" style="171" customWidth="1"/>
    <col min="7175" max="7175" width="12.7109375" style="171" customWidth="1"/>
    <col min="7176" max="7176" width="11.42578125" style="171" customWidth="1"/>
    <col min="7177" max="7177" width="10.85546875" style="171" customWidth="1"/>
    <col min="7178" max="7178" width="7.85546875" style="171" customWidth="1"/>
    <col min="7179" max="7179" width="9.5703125" style="171" customWidth="1"/>
    <col min="7180" max="7180" width="9" style="171" customWidth="1"/>
    <col min="7181" max="7181" width="0" style="171" hidden="1" customWidth="1"/>
    <col min="7182" max="7182" width="10.5703125" style="171" customWidth="1"/>
    <col min="7183" max="7183" width="9.5703125" style="171" customWidth="1"/>
    <col min="7184" max="7184" width="10" style="171" customWidth="1"/>
    <col min="7185" max="7185" width="9.28515625" style="171" customWidth="1"/>
    <col min="7186" max="7186" width="11.5703125" style="171" customWidth="1"/>
    <col min="7187" max="7187" width="0" style="171" hidden="1" customWidth="1"/>
    <col min="7188" max="7423" width="7.85546875" style="171"/>
    <col min="7424" max="7424" width="3.28515625" style="171" customWidth="1"/>
    <col min="7425" max="7425" width="10.28515625" style="171" customWidth="1"/>
    <col min="7426" max="7426" width="0" style="171" hidden="1" customWidth="1"/>
    <col min="7427" max="7427" width="19.5703125" style="171" customWidth="1"/>
    <col min="7428" max="7428" width="11.7109375" style="171" customWidth="1"/>
    <col min="7429" max="7429" width="48.42578125" style="171" customWidth="1"/>
    <col min="7430" max="7430" width="13.140625" style="171" customWidth="1"/>
    <col min="7431" max="7431" width="12.7109375" style="171" customWidth="1"/>
    <col min="7432" max="7432" width="11.42578125" style="171" customWidth="1"/>
    <col min="7433" max="7433" width="10.85546875" style="171" customWidth="1"/>
    <col min="7434" max="7434" width="7.85546875" style="171" customWidth="1"/>
    <col min="7435" max="7435" width="9.5703125" style="171" customWidth="1"/>
    <col min="7436" max="7436" width="9" style="171" customWidth="1"/>
    <col min="7437" max="7437" width="0" style="171" hidden="1" customWidth="1"/>
    <col min="7438" max="7438" width="10.5703125" style="171" customWidth="1"/>
    <col min="7439" max="7439" width="9.5703125" style="171" customWidth="1"/>
    <col min="7440" max="7440" width="10" style="171" customWidth="1"/>
    <col min="7441" max="7441" width="9.28515625" style="171" customWidth="1"/>
    <col min="7442" max="7442" width="11.5703125" style="171" customWidth="1"/>
    <col min="7443" max="7443" width="0" style="171" hidden="1" customWidth="1"/>
    <col min="7444" max="7679" width="7.85546875" style="171"/>
    <col min="7680" max="7680" width="3.28515625" style="171" customWidth="1"/>
    <col min="7681" max="7681" width="10.28515625" style="171" customWidth="1"/>
    <col min="7682" max="7682" width="0" style="171" hidden="1" customWidth="1"/>
    <col min="7683" max="7683" width="19.5703125" style="171" customWidth="1"/>
    <col min="7684" max="7684" width="11.7109375" style="171" customWidth="1"/>
    <col min="7685" max="7685" width="48.42578125" style="171" customWidth="1"/>
    <col min="7686" max="7686" width="13.140625" style="171" customWidth="1"/>
    <col min="7687" max="7687" width="12.7109375" style="171" customWidth="1"/>
    <col min="7688" max="7688" width="11.42578125" style="171" customWidth="1"/>
    <col min="7689" max="7689" width="10.85546875" style="171" customWidth="1"/>
    <col min="7690" max="7690" width="7.85546875" style="171" customWidth="1"/>
    <col min="7691" max="7691" width="9.5703125" style="171" customWidth="1"/>
    <col min="7692" max="7692" width="9" style="171" customWidth="1"/>
    <col min="7693" max="7693" width="0" style="171" hidden="1" customWidth="1"/>
    <col min="7694" max="7694" width="10.5703125" style="171" customWidth="1"/>
    <col min="7695" max="7695" width="9.5703125" style="171" customWidth="1"/>
    <col min="7696" max="7696" width="10" style="171" customWidth="1"/>
    <col min="7697" max="7697" width="9.28515625" style="171" customWidth="1"/>
    <col min="7698" max="7698" width="11.5703125" style="171" customWidth="1"/>
    <col min="7699" max="7699" width="0" style="171" hidden="1" customWidth="1"/>
    <col min="7700" max="7935" width="7.85546875" style="171"/>
    <col min="7936" max="7936" width="3.28515625" style="171" customWidth="1"/>
    <col min="7937" max="7937" width="10.28515625" style="171" customWidth="1"/>
    <col min="7938" max="7938" width="0" style="171" hidden="1" customWidth="1"/>
    <col min="7939" max="7939" width="19.5703125" style="171" customWidth="1"/>
    <col min="7940" max="7940" width="11.7109375" style="171" customWidth="1"/>
    <col min="7941" max="7941" width="48.42578125" style="171" customWidth="1"/>
    <col min="7942" max="7942" width="13.140625" style="171" customWidth="1"/>
    <col min="7943" max="7943" width="12.7109375" style="171" customWidth="1"/>
    <col min="7944" max="7944" width="11.42578125" style="171" customWidth="1"/>
    <col min="7945" max="7945" width="10.85546875" style="171" customWidth="1"/>
    <col min="7946" max="7946" width="7.85546875" style="171" customWidth="1"/>
    <col min="7947" max="7947" width="9.5703125" style="171" customWidth="1"/>
    <col min="7948" max="7948" width="9" style="171" customWidth="1"/>
    <col min="7949" max="7949" width="0" style="171" hidden="1" customWidth="1"/>
    <col min="7950" max="7950" width="10.5703125" style="171" customWidth="1"/>
    <col min="7951" max="7951" width="9.5703125" style="171" customWidth="1"/>
    <col min="7952" max="7952" width="10" style="171" customWidth="1"/>
    <col min="7953" max="7953" width="9.28515625" style="171" customWidth="1"/>
    <col min="7954" max="7954" width="11.5703125" style="171" customWidth="1"/>
    <col min="7955" max="7955" width="0" style="171" hidden="1" customWidth="1"/>
    <col min="7956" max="8191" width="7.85546875" style="171"/>
    <col min="8192" max="8192" width="3.28515625" style="171" customWidth="1"/>
    <col min="8193" max="8193" width="10.28515625" style="171" customWidth="1"/>
    <col min="8194" max="8194" width="0" style="171" hidden="1" customWidth="1"/>
    <col min="8195" max="8195" width="19.5703125" style="171" customWidth="1"/>
    <col min="8196" max="8196" width="11.7109375" style="171" customWidth="1"/>
    <col min="8197" max="8197" width="48.42578125" style="171" customWidth="1"/>
    <col min="8198" max="8198" width="13.140625" style="171" customWidth="1"/>
    <col min="8199" max="8199" width="12.7109375" style="171" customWidth="1"/>
    <col min="8200" max="8200" width="11.42578125" style="171" customWidth="1"/>
    <col min="8201" max="8201" width="10.85546875" style="171" customWidth="1"/>
    <col min="8202" max="8202" width="7.85546875" style="171" customWidth="1"/>
    <col min="8203" max="8203" width="9.5703125" style="171" customWidth="1"/>
    <col min="8204" max="8204" width="9" style="171" customWidth="1"/>
    <col min="8205" max="8205" width="0" style="171" hidden="1" customWidth="1"/>
    <col min="8206" max="8206" width="10.5703125" style="171" customWidth="1"/>
    <col min="8207" max="8207" width="9.5703125" style="171" customWidth="1"/>
    <col min="8208" max="8208" width="10" style="171" customWidth="1"/>
    <col min="8209" max="8209" width="9.28515625" style="171" customWidth="1"/>
    <col min="8210" max="8210" width="11.5703125" style="171" customWidth="1"/>
    <col min="8211" max="8211" width="0" style="171" hidden="1" customWidth="1"/>
    <col min="8212" max="8447" width="7.85546875" style="171"/>
    <col min="8448" max="8448" width="3.28515625" style="171" customWidth="1"/>
    <col min="8449" max="8449" width="10.28515625" style="171" customWidth="1"/>
    <col min="8450" max="8450" width="0" style="171" hidden="1" customWidth="1"/>
    <col min="8451" max="8451" width="19.5703125" style="171" customWidth="1"/>
    <col min="8452" max="8452" width="11.7109375" style="171" customWidth="1"/>
    <col min="8453" max="8453" width="48.42578125" style="171" customWidth="1"/>
    <col min="8454" max="8454" width="13.140625" style="171" customWidth="1"/>
    <col min="8455" max="8455" width="12.7109375" style="171" customWidth="1"/>
    <col min="8456" max="8456" width="11.42578125" style="171" customWidth="1"/>
    <col min="8457" max="8457" width="10.85546875" style="171" customWidth="1"/>
    <col min="8458" max="8458" width="7.85546875" style="171" customWidth="1"/>
    <col min="8459" max="8459" width="9.5703125" style="171" customWidth="1"/>
    <col min="8460" max="8460" width="9" style="171" customWidth="1"/>
    <col min="8461" max="8461" width="0" style="171" hidden="1" customWidth="1"/>
    <col min="8462" max="8462" width="10.5703125" style="171" customWidth="1"/>
    <col min="8463" max="8463" width="9.5703125" style="171" customWidth="1"/>
    <col min="8464" max="8464" width="10" style="171" customWidth="1"/>
    <col min="8465" max="8465" width="9.28515625" style="171" customWidth="1"/>
    <col min="8466" max="8466" width="11.5703125" style="171" customWidth="1"/>
    <col min="8467" max="8467" width="0" style="171" hidden="1" customWidth="1"/>
    <col min="8468" max="8703" width="7.85546875" style="171"/>
    <col min="8704" max="8704" width="3.28515625" style="171" customWidth="1"/>
    <col min="8705" max="8705" width="10.28515625" style="171" customWidth="1"/>
    <col min="8706" max="8706" width="0" style="171" hidden="1" customWidth="1"/>
    <col min="8707" max="8707" width="19.5703125" style="171" customWidth="1"/>
    <col min="8708" max="8708" width="11.7109375" style="171" customWidth="1"/>
    <col min="8709" max="8709" width="48.42578125" style="171" customWidth="1"/>
    <col min="8710" max="8710" width="13.140625" style="171" customWidth="1"/>
    <col min="8711" max="8711" width="12.7109375" style="171" customWidth="1"/>
    <col min="8712" max="8712" width="11.42578125" style="171" customWidth="1"/>
    <col min="8713" max="8713" width="10.85546875" style="171" customWidth="1"/>
    <col min="8714" max="8714" width="7.85546875" style="171" customWidth="1"/>
    <col min="8715" max="8715" width="9.5703125" style="171" customWidth="1"/>
    <col min="8716" max="8716" width="9" style="171" customWidth="1"/>
    <col min="8717" max="8717" width="0" style="171" hidden="1" customWidth="1"/>
    <col min="8718" max="8718" width="10.5703125" style="171" customWidth="1"/>
    <col min="8719" max="8719" width="9.5703125" style="171" customWidth="1"/>
    <col min="8720" max="8720" width="10" style="171" customWidth="1"/>
    <col min="8721" max="8721" width="9.28515625" style="171" customWidth="1"/>
    <col min="8722" max="8722" width="11.5703125" style="171" customWidth="1"/>
    <col min="8723" max="8723" width="0" style="171" hidden="1" customWidth="1"/>
    <col min="8724" max="8959" width="7.85546875" style="171"/>
    <col min="8960" max="8960" width="3.28515625" style="171" customWidth="1"/>
    <col min="8961" max="8961" width="10.28515625" style="171" customWidth="1"/>
    <col min="8962" max="8962" width="0" style="171" hidden="1" customWidth="1"/>
    <col min="8963" max="8963" width="19.5703125" style="171" customWidth="1"/>
    <col min="8964" max="8964" width="11.7109375" style="171" customWidth="1"/>
    <col min="8965" max="8965" width="48.42578125" style="171" customWidth="1"/>
    <col min="8966" max="8966" width="13.140625" style="171" customWidth="1"/>
    <col min="8967" max="8967" width="12.7109375" style="171" customWidth="1"/>
    <col min="8968" max="8968" width="11.42578125" style="171" customWidth="1"/>
    <col min="8969" max="8969" width="10.85546875" style="171" customWidth="1"/>
    <col min="8970" max="8970" width="7.85546875" style="171" customWidth="1"/>
    <col min="8971" max="8971" width="9.5703125" style="171" customWidth="1"/>
    <col min="8972" max="8972" width="9" style="171" customWidth="1"/>
    <col min="8973" max="8973" width="0" style="171" hidden="1" customWidth="1"/>
    <col min="8974" max="8974" width="10.5703125" style="171" customWidth="1"/>
    <col min="8975" max="8975" width="9.5703125" style="171" customWidth="1"/>
    <col min="8976" max="8976" width="10" style="171" customWidth="1"/>
    <col min="8977" max="8977" width="9.28515625" style="171" customWidth="1"/>
    <col min="8978" max="8978" width="11.5703125" style="171" customWidth="1"/>
    <col min="8979" max="8979" width="0" style="171" hidden="1" customWidth="1"/>
    <col min="8980" max="9215" width="7.85546875" style="171"/>
    <col min="9216" max="9216" width="3.28515625" style="171" customWidth="1"/>
    <col min="9217" max="9217" width="10.28515625" style="171" customWidth="1"/>
    <col min="9218" max="9218" width="0" style="171" hidden="1" customWidth="1"/>
    <col min="9219" max="9219" width="19.5703125" style="171" customWidth="1"/>
    <col min="9220" max="9220" width="11.7109375" style="171" customWidth="1"/>
    <col min="9221" max="9221" width="48.42578125" style="171" customWidth="1"/>
    <col min="9222" max="9222" width="13.140625" style="171" customWidth="1"/>
    <col min="9223" max="9223" width="12.7109375" style="171" customWidth="1"/>
    <col min="9224" max="9224" width="11.42578125" style="171" customWidth="1"/>
    <col min="9225" max="9225" width="10.85546875" style="171" customWidth="1"/>
    <col min="9226" max="9226" width="7.85546875" style="171" customWidth="1"/>
    <col min="9227" max="9227" width="9.5703125" style="171" customWidth="1"/>
    <col min="9228" max="9228" width="9" style="171" customWidth="1"/>
    <col min="9229" max="9229" width="0" style="171" hidden="1" customWidth="1"/>
    <col min="9230" max="9230" width="10.5703125" style="171" customWidth="1"/>
    <col min="9231" max="9231" width="9.5703125" style="171" customWidth="1"/>
    <col min="9232" max="9232" width="10" style="171" customWidth="1"/>
    <col min="9233" max="9233" width="9.28515625" style="171" customWidth="1"/>
    <col min="9234" max="9234" width="11.5703125" style="171" customWidth="1"/>
    <col min="9235" max="9235" width="0" style="171" hidden="1" customWidth="1"/>
    <col min="9236" max="9471" width="7.85546875" style="171"/>
    <col min="9472" max="9472" width="3.28515625" style="171" customWidth="1"/>
    <col min="9473" max="9473" width="10.28515625" style="171" customWidth="1"/>
    <col min="9474" max="9474" width="0" style="171" hidden="1" customWidth="1"/>
    <col min="9475" max="9475" width="19.5703125" style="171" customWidth="1"/>
    <col min="9476" max="9476" width="11.7109375" style="171" customWidth="1"/>
    <col min="9477" max="9477" width="48.42578125" style="171" customWidth="1"/>
    <col min="9478" max="9478" width="13.140625" style="171" customWidth="1"/>
    <col min="9479" max="9479" width="12.7109375" style="171" customWidth="1"/>
    <col min="9480" max="9480" width="11.42578125" style="171" customWidth="1"/>
    <col min="9481" max="9481" width="10.85546875" style="171" customWidth="1"/>
    <col min="9482" max="9482" width="7.85546875" style="171" customWidth="1"/>
    <col min="9483" max="9483" width="9.5703125" style="171" customWidth="1"/>
    <col min="9484" max="9484" width="9" style="171" customWidth="1"/>
    <col min="9485" max="9485" width="0" style="171" hidden="1" customWidth="1"/>
    <col min="9486" max="9486" width="10.5703125" style="171" customWidth="1"/>
    <col min="9487" max="9487" width="9.5703125" style="171" customWidth="1"/>
    <col min="9488" max="9488" width="10" style="171" customWidth="1"/>
    <col min="9489" max="9489" width="9.28515625" style="171" customWidth="1"/>
    <col min="9490" max="9490" width="11.5703125" style="171" customWidth="1"/>
    <col min="9491" max="9491" width="0" style="171" hidden="1" customWidth="1"/>
    <col min="9492" max="9727" width="7.85546875" style="171"/>
    <col min="9728" max="9728" width="3.28515625" style="171" customWidth="1"/>
    <col min="9729" max="9729" width="10.28515625" style="171" customWidth="1"/>
    <col min="9730" max="9730" width="0" style="171" hidden="1" customWidth="1"/>
    <col min="9731" max="9731" width="19.5703125" style="171" customWidth="1"/>
    <col min="9732" max="9732" width="11.7109375" style="171" customWidth="1"/>
    <col min="9733" max="9733" width="48.42578125" style="171" customWidth="1"/>
    <col min="9734" max="9734" width="13.140625" style="171" customWidth="1"/>
    <col min="9735" max="9735" width="12.7109375" style="171" customWidth="1"/>
    <col min="9736" max="9736" width="11.42578125" style="171" customWidth="1"/>
    <col min="9737" max="9737" width="10.85546875" style="171" customWidth="1"/>
    <col min="9738" max="9738" width="7.85546875" style="171" customWidth="1"/>
    <col min="9739" max="9739" width="9.5703125" style="171" customWidth="1"/>
    <col min="9740" max="9740" width="9" style="171" customWidth="1"/>
    <col min="9741" max="9741" width="0" style="171" hidden="1" customWidth="1"/>
    <col min="9742" max="9742" width="10.5703125" style="171" customWidth="1"/>
    <col min="9743" max="9743" width="9.5703125" style="171" customWidth="1"/>
    <col min="9744" max="9744" width="10" style="171" customWidth="1"/>
    <col min="9745" max="9745" width="9.28515625" style="171" customWidth="1"/>
    <col min="9746" max="9746" width="11.5703125" style="171" customWidth="1"/>
    <col min="9747" max="9747" width="0" style="171" hidden="1" customWidth="1"/>
    <col min="9748" max="9983" width="7.85546875" style="171"/>
    <col min="9984" max="9984" width="3.28515625" style="171" customWidth="1"/>
    <col min="9985" max="9985" width="10.28515625" style="171" customWidth="1"/>
    <col min="9986" max="9986" width="0" style="171" hidden="1" customWidth="1"/>
    <col min="9987" max="9987" width="19.5703125" style="171" customWidth="1"/>
    <col min="9988" max="9988" width="11.7109375" style="171" customWidth="1"/>
    <col min="9989" max="9989" width="48.42578125" style="171" customWidth="1"/>
    <col min="9990" max="9990" width="13.140625" style="171" customWidth="1"/>
    <col min="9991" max="9991" width="12.7109375" style="171" customWidth="1"/>
    <col min="9992" max="9992" width="11.42578125" style="171" customWidth="1"/>
    <col min="9993" max="9993" width="10.85546875" style="171" customWidth="1"/>
    <col min="9994" max="9994" width="7.85546875" style="171" customWidth="1"/>
    <col min="9995" max="9995" width="9.5703125" style="171" customWidth="1"/>
    <col min="9996" max="9996" width="9" style="171" customWidth="1"/>
    <col min="9997" max="9997" width="0" style="171" hidden="1" customWidth="1"/>
    <col min="9998" max="9998" width="10.5703125" style="171" customWidth="1"/>
    <col min="9999" max="9999" width="9.5703125" style="171" customWidth="1"/>
    <col min="10000" max="10000" width="10" style="171" customWidth="1"/>
    <col min="10001" max="10001" width="9.28515625" style="171" customWidth="1"/>
    <col min="10002" max="10002" width="11.5703125" style="171" customWidth="1"/>
    <col min="10003" max="10003" width="0" style="171" hidden="1" customWidth="1"/>
    <col min="10004" max="10239" width="7.85546875" style="171"/>
    <col min="10240" max="10240" width="3.28515625" style="171" customWidth="1"/>
    <col min="10241" max="10241" width="10.28515625" style="171" customWidth="1"/>
    <col min="10242" max="10242" width="0" style="171" hidden="1" customWidth="1"/>
    <col min="10243" max="10243" width="19.5703125" style="171" customWidth="1"/>
    <col min="10244" max="10244" width="11.7109375" style="171" customWidth="1"/>
    <col min="10245" max="10245" width="48.42578125" style="171" customWidth="1"/>
    <col min="10246" max="10246" width="13.140625" style="171" customWidth="1"/>
    <col min="10247" max="10247" width="12.7109375" style="171" customWidth="1"/>
    <col min="10248" max="10248" width="11.42578125" style="171" customWidth="1"/>
    <col min="10249" max="10249" width="10.85546875" style="171" customWidth="1"/>
    <col min="10250" max="10250" width="7.85546875" style="171" customWidth="1"/>
    <col min="10251" max="10251" width="9.5703125" style="171" customWidth="1"/>
    <col min="10252" max="10252" width="9" style="171" customWidth="1"/>
    <col min="10253" max="10253" width="0" style="171" hidden="1" customWidth="1"/>
    <col min="10254" max="10254" width="10.5703125" style="171" customWidth="1"/>
    <col min="10255" max="10255" width="9.5703125" style="171" customWidth="1"/>
    <col min="10256" max="10256" width="10" style="171" customWidth="1"/>
    <col min="10257" max="10257" width="9.28515625" style="171" customWidth="1"/>
    <col min="10258" max="10258" width="11.5703125" style="171" customWidth="1"/>
    <col min="10259" max="10259" width="0" style="171" hidden="1" customWidth="1"/>
    <col min="10260" max="10495" width="7.85546875" style="171"/>
    <col min="10496" max="10496" width="3.28515625" style="171" customWidth="1"/>
    <col min="10497" max="10497" width="10.28515625" style="171" customWidth="1"/>
    <col min="10498" max="10498" width="0" style="171" hidden="1" customWidth="1"/>
    <col min="10499" max="10499" width="19.5703125" style="171" customWidth="1"/>
    <col min="10500" max="10500" width="11.7109375" style="171" customWidth="1"/>
    <col min="10501" max="10501" width="48.42578125" style="171" customWidth="1"/>
    <col min="10502" max="10502" width="13.140625" style="171" customWidth="1"/>
    <col min="10503" max="10503" width="12.7109375" style="171" customWidth="1"/>
    <col min="10504" max="10504" width="11.42578125" style="171" customWidth="1"/>
    <col min="10505" max="10505" width="10.85546875" style="171" customWidth="1"/>
    <col min="10506" max="10506" width="7.85546875" style="171" customWidth="1"/>
    <col min="10507" max="10507" width="9.5703125" style="171" customWidth="1"/>
    <col min="10508" max="10508" width="9" style="171" customWidth="1"/>
    <col min="10509" max="10509" width="0" style="171" hidden="1" customWidth="1"/>
    <col min="10510" max="10510" width="10.5703125" style="171" customWidth="1"/>
    <col min="10511" max="10511" width="9.5703125" style="171" customWidth="1"/>
    <col min="10512" max="10512" width="10" style="171" customWidth="1"/>
    <col min="10513" max="10513" width="9.28515625" style="171" customWidth="1"/>
    <col min="10514" max="10514" width="11.5703125" style="171" customWidth="1"/>
    <col min="10515" max="10515" width="0" style="171" hidden="1" customWidth="1"/>
    <col min="10516" max="10751" width="7.85546875" style="171"/>
    <col min="10752" max="10752" width="3.28515625" style="171" customWidth="1"/>
    <col min="10753" max="10753" width="10.28515625" style="171" customWidth="1"/>
    <col min="10754" max="10754" width="0" style="171" hidden="1" customWidth="1"/>
    <col min="10755" max="10755" width="19.5703125" style="171" customWidth="1"/>
    <col min="10756" max="10756" width="11.7109375" style="171" customWidth="1"/>
    <col min="10757" max="10757" width="48.42578125" style="171" customWidth="1"/>
    <col min="10758" max="10758" width="13.140625" style="171" customWidth="1"/>
    <col min="10759" max="10759" width="12.7109375" style="171" customWidth="1"/>
    <col min="10760" max="10760" width="11.42578125" style="171" customWidth="1"/>
    <col min="10761" max="10761" width="10.85546875" style="171" customWidth="1"/>
    <col min="10762" max="10762" width="7.85546875" style="171" customWidth="1"/>
    <col min="10763" max="10763" width="9.5703125" style="171" customWidth="1"/>
    <col min="10764" max="10764" width="9" style="171" customWidth="1"/>
    <col min="10765" max="10765" width="0" style="171" hidden="1" customWidth="1"/>
    <col min="10766" max="10766" width="10.5703125" style="171" customWidth="1"/>
    <col min="10767" max="10767" width="9.5703125" style="171" customWidth="1"/>
    <col min="10768" max="10768" width="10" style="171" customWidth="1"/>
    <col min="10769" max="10769" width="9.28515625" style="171" customWidth="1"/>
    <col min="10770" max="10770" width="11.5703125" style="171" customWidth="1"/>
    <col min="10771" max="10771" width="0" style="171" hidden="1" customWidth="1"/>
    <col min="10772" max="11007" width="7.85546875" style="171"/>
    <col min="11008" max="11008" width="3.28515625" style="171" customWidth="1"/>
    <col min="11009" max="11009" width="10.28515625" style="171" customWidth="1"/>
    <col min="11010" max="11010" width="0" style="171" hidden="1" customWidth="1"/>
    <col min="11011" max="11011" width="19.5703125" style="171" customWidth="1"/>
    <col min="11012" max="11012" width="11.7109375" style="171" customWidth="1"/>
    <col min="11013" max="11013" width="48.42578125" style="171" customWidth="1"/>
    <col min="11014" max="11014" width="13.140625" style="171" customWidth="1"/>
    <col min="11015" max="11015" width="12.7109375" style="171" customWidth="1"/>
    <col min="11016" max="11016" width="11.42578125" style="171" customWidth="1"/>
    <col min="11017" max="11017" width="10.85546875" style="171" customWidth="1"/>
    <col min="11018" max="11018" width="7.85546875" style="171" customWidth="1"/>
    <col min="11019" max="11019" width="9.5703125" style="171" customWidth="1"/>
    <col min="11020" max="11020" width="9" style="171" customWidth="1"/>
    <col min="11021" max="11021" width="0" style="171" hidden="1" customWidth="1"/>
    <col min="11022" max="11022" width="10.5703125" style="171" customWidth="1"/>
    <col min="11023" max="11023" width="9.5703125" style="171" customWidth="1"/>
    <col min="11024" max="11024" width="10" style="171" customWidth="1"/>
    <col min="11025" max="11025" width="9.28515625" style="171" customWidth="1"/>
    <col min="11026" max="11026" width="11.5703125" style="171" customWidth="1"/>
    <col min="11027" max="11027" width="0" style="171" hidden="1" customWidth="1"/>
    <col min="11028" max="11263" width="7.85546875" style="171"/>
    <col min="11264" max="11264" width="3.28515625" style="171" customWidth="1"/>
    <col min="11265" max="11265" width="10.28515625" style="171" customWidth="1"/>
    <col min="11266" max="11266" width="0" style="171" hidden="1" customWidth="1"/>
    <col min="11267" max="11267" width="19.5703125" style="171" customWidth="1"/>
    <col min="11268" max="11268" width="11.7109375" style="171" customWidth="1"/>
    <col min="11269" max="11269" width="48.42578125" style="171" customWidth="1"/>
    <col min="11270" max="11270" width="13.140625" style="171" customWidth="1"/>
    <col min="11271" max="11271" width="12.7109375" style="171" customWidth="1"/>
    <col min="11272" max="11272" width="11.42578125" style="171" customWidth="1"/>
    <col min="11273" max="11273" width="10.85546875" style="171" customWidth="1"/>
    <col min="11274" max="11274" width="7.85546875" style="171" customWidth="1"/>
    <col min="11275" max="11275" width="9.5703125" style="171" customWidth="1"/>
    <col min="11276" max="11276" width="9" style="171" customWidth="1"/>
    <col min="11277" max="11277" width="0" style="171" hidden="1" customWidth="1"/>
    <col min="11278" max="11278" width="10.5703125" style="171" customWidth="1"/>
    <col min="11279" max="11279" width="9.5703125" style="171" customWidth="1"/>
    <col min="11280" max="11280" width="10" style="171" customWidth="1"/>
    <col min="11281" max="11281" width="9.28515625" style="171" customWidth="1"/>
    <col min="11282" max="11282" width="11.5703125" style="171" customWidth="1"/>
    <col min="11283" max="11283" width="0" style="171" hidden="1" customWidth="1"/>
    <col min="11284" max="11519" width="7.85546875" style="171"/>
    <col min="11520" max="11520" width="3.28515625" style="171" customWidth="1"/>
    <col min="11521" max="11521" width="10.28515625" style="171" customWidth="1"/>
    <col min="11522" max="11522" width="0" style="171" hidden="1" customWidth="1"/>
    <col min="11523" max="11523" width="19.5703125" style="171" customWidth="1"/>
    <col min="11524" max="11524" width="11.7109375" style="171" customWidth="1"/>
    <col min="11525" max="11525" width="48.42578125" style="171" customWidth="1"/>
    <col min="11526" max="11526" width="13.140625" style="171" customWidth="1"/>
    <col min="11527" max="11527" width="12.7109375" style="171" customWidth="1"/>
    <col min="11528" max="11528" width="11.42578125" style="171" customWidth="1"/>
    <col min="11529" max="11529" width="10.85546875" style="171" customWidth="1"/>
    <col min="11530" max="11530" width="7.85546875" style="171" customWidth="1"/>
    <col min="11531" max="11531" width="9.5703125" style="171" customWidth="1"/>
    <col min="11532" max="11532" width="9" style="171" customWidth="1"/>
    <col min="11533" max="11533" width="0" style="171" hidden="1" customWidth="1"/>
    <col min="11534" max="11534" width="10.5703125" style="171" customWidth="1"/>
    <col min="11535" max="11535" width="9.5703125" style="171" customWidth="1"/>
    <col min="11536" max="11536" width="10" style="171" customWidth="1"/>
    <col min="11537" max="11537" width="9.28515625" style="171" customWidth="1"/>
    <col min="11538" max="11538" width="11.5703125" style="171" customWidth="1"/>
    <col min="11539" max="11539" width="0" style="171" hidden="1" customWidth="1"/>
    <col min="11540" max="11775" width="7.85546875" style="171"/>
    <col min="11776" max="11776" width="3.28515625" style="171" customWidth="1"/>
    <col min="11777" max="11777" width="10.28515625" style="171" customWidth="1"/>
    <col min="11778" max="11778" width="0" style="171" hidden="1" customWidth="1"/>
    <col min="11779" max="11779" width="19.5703125" style="171" customWidth="1"/>
    <col min="11780" max="11780" width="11.7109375" style="171" customWidth="1"/>
    <col min="11781" max="11781" width="48.42578125" style="171" customWidth="1"/>
    <col min="11782" max="11782" width="13.140625" style="171" customWidth="1"/>
    <col min="11783" max="11783" width="12.7109375" style="171" customWidth="1"/>
    <col min="11784" max="11784" width="11.42578125" style="171" customWidth="1"/>
    <col min="11785" max="11785" width="10.85546875" style="171" customWidth="1"/>
    <col min="11786" max="11786" width="7.85546875" style="171" customWidth="1"/>
    <col min="11787" max="11787" width="9.5703125" style="171" customWidth="1"/>
    <col min="11788" max="11788" width="9" style="171" customWidth="1"/>
    <col min="11789" max="11789" width="0" style="171" hidden="1" customWidth="1"/>
    <col min="11790" max="11790" width="10.5703125" style="171" customWidth="1"/>
    <col min="11791" max="11791" width="9.5703125" style="171" customWidth="1"/>
    <col min="11792" max="11792" width="10" style="171" customWidth="1"/>
    <col min="11793" max="11793" width="9.28515625" style="171" customWidth="1"/>
    <col min="11794" max="11794" width="11.5703125" style="171" customWidth="1"/>
    <col min="11795" max="11795" width="0" style="171" hidden="1" customWidth="1"/>
    <col min="11796" max="12031" width="7.85546875" style="171"/>
    <col min="12032" max="12032" width="3.28515625" style="171" customWidth="1"/>
    <col min="12033" max="12033" width="10.28515625" style="171" customWidth="1"/>
    <col min="12034" max="12034" width="0" style="171" hidden="1" customWidth="1"/>
    <col min="12035" max="12035" width="19.5703125" style="171" customWidth="1"/>
    <col min="12036" max="12036" width="11.7109375" style="171" customWidth="1"/>
    <col min="12037" max="12037" width="48.42578125" style="171" customWidth="1"/>
    <col min="12038" max="12038" width="13.140625" style="171" customWidth="1"/>
    <col min="12039" max="12039" width="12.7109375" style="171" customWidth="1"/>
    <col min="12040" max="12040" width="11.42578125" style="171" customWidth="1"/>
    <col min="12041" max="12041" width="10.85546875" style="171" customWidth="1"/>
    <col min="12042" max="12042" width="7.85546875" style="171" customWidth="1"/>
    <col min="12043" max="12043" width="9.5703125" style="171" customWidth="1"/>
    <col min="12044" max="12044" width="9" style="171" customWidth="1"/>
    <col min="12045" max="12045" width="0" style="171" hidden="1" customWidth="1"/>
    <col min="12046" max="12046" width="10.5703125" style="171" customWidth="1"/>
    <col min="12047" max="12047" width="9.5703125" style="171" customWidth="1"/>
    <col min="12048" max="12048" width="10" style="171" customWidth="1"/>
    <col min="12049" max="12049" width="9.28515625" style="171" customWidth="1"/>
    <col min="12050" max="12050" width="11.5703125" style="171" customWidth="1"/>
    <col min="12051" max="12051" width="0" style="171" hidden="1" customWidth="1"/>
    <col min="12052" max="12287" width="7.85546875" style="171"/>
    <col min="12288" max="12288" width="3.28515625" style="171" customWidth="1"/>
    <col min="12289" max="12289" width="10.28515625" style="171" customWidth="1"/>
    <col min="12290" max="12290" width="0" style="171" hidden="1" customWidth="1"/>
    <col min="12291" max="12291" width="19.5703125" style="171" customWidth="1"/>
    <col min="12292" max="12292" width="11.7109375" style="171" customWidth="1"/>
    <col min="12293" max="12293" width="48.42578125" style="171" customWidth="1"/>
    <col min="12294" max="12294" width="13.140625" style="171" customWidth="1"/>
    <col min="12295" max="12295" width="12.7109375" style="171" customWidth="1"/>
    <col min="12296" max="12296" width="11.42578125" style="171" customWidth="1"/>
    <col min="12297" max="12297" width="10.85546875" style="171" customWidth="1"/>
    <col min="12298" max="12298" width="7.85546875" style="171" customWidth="1"/>
    <col min="12299" max="12299" width="9.5703125" style="171" customWidth="1"/>
    <col min="12300" max="12300" width="9" style="171" customWidth="1"/>
    <col min="12301" max="12301" width="0" style="171" hidden="1" customWidth="1"/>
    <col min="12302" max="12302" width="10.5703125" style="171" customWidth="1"/>
    <col min="12303" max="12303" width="9.5703125" style="171" customWidth="1"/>
    <col min="12304" max="12304" width="10" style="171" customWidth="1"/>
    <col min="12305" max="12305" width="9.28515625" style="171" customWidth="1"/>
    <col min="12306" max="12306" width="11.5703125" style="171" customWidth="1"/>
    <col min="12307" max="12307" width="0" style="171" hidden="1" customWidth="1"/>
    <col min="12308" max="12543" width="7.85546875" style="171"/>
    <col min="12544" max="12544" width="3.28515625" style="171" customWidth="1"/>
    <col min="12545" max="12545" width="10.28515625" style="171" customWidth="1"/>
    <col min="12546" max="12546" width="0" style="171" hidden="1" customWidth="1"/>
    <col min="12547" max="12547" width="19.5703125" style="171" customWidth="1"/>
    <col min="12548" max="12548" width="11.7109375" style="171" customWidth="1"/>
    <col min="12549" max="12549" width="48.42578125" style="171" customWidth="1"/>
    <col min="12550" max="12550" width="13.140625" style="171" customWidth="1"/>
    <col min="12551" max="12551" width="12.7109375" style="171" customWidth="1"/>
    <col min="12552" max="12552" width="11.42578125" style="171" customWidth="1"/>
    <col min="12553" max="12553" width="10.85546875" style="171" customWidth="1"/>
    <col min="12554" max="12554" width="7.85546875" style="171" customWidth="1"/>
    <col min="12555" max="12555" width="9.5703125" style="171" customWidth="1"/>
    <col min="12556" max="12556" width="9" style="171" customWidth="1"/>
    <col min="12557" max="12557" width="0" style="171" hidden="1" customWidth="1"/>
    <col min="12558" max="12558" width="10.5703125" style="171" customWidth="1"/>
    <col min="12559" max="12559" width="9.5703125" style="171" customWidth="1"/>
    <col min="12560" max="12560" width="10" style="171" customWidth="1"/>
    <col min="12561" max="12561" width="9.28515625" style="171" customWidth="1"/>
    <col min="12562" max="12562" width="11.5703125" style="171" customWidth="1"/>
    <col min="12563" max="12563" width="0" style="171" hidden="1" customWidth="1"/>
    <col min="12564" max="12799" width="7.85546875" style="171"/>
    <col min="12800" max="12800" width="3.28515625" style="171" customWidth="1"/>
    <col min="12801" max="12801" width="10.28515625" style="171" customWidth="1"/>
    <col min="12802" max="12802" width="0" style="171" hidden="1" customWidth="1"/>
    <col min="12803" max="12803" width="19.5703125" style="171" customWidth="1"/>
    <col min="12804" max="12804" width="11.7109375" style="171" customWidth="1"/>
    <col min="12805" max="12805" width="48.42578125" style="171" customWidth="1"/>
    <col min="12806" max="12806" width="13.140625" style="171" customWidth="1"/>
    <col min="12807" max="12807" width="12.7109375" style="171" customWidth="1"/>
    <col min="12808" max="12808" width="11.42578125" style="171" customWidth="1"/>
    <col min="12809" max="12809" width="10.85546875" style="171" customWidth="1"/>
    <col min="12810" max="12810" width="7.85546875" style="171" customWidth="1"/>
    <col min="12811" max="12811" width="9.5703125" style="171" customWidth="1"/>
    <col min="12812" max="12812" width="9" style="171" customWidth="1"/>
    <col min="12813" max="12813" width="0" style="171" hidden="1" customWidth="1"/>
    <col min="12814" max="12814" width="10.5703125" style="171" customWidth="1"/>
    <col min="12815" max="12815" width="9.5703125" style="171" customWidth="1"/>
    <col min="12816" max="12816" width="10" style="171" customWidth="1"/>
    <col min="12817" max="12817" width="9.28515625" style="171" customWidth="1"/>
    <col min="12818" max="12818" width="11.5703125" style="171" customWidth="1"/>
    <col min="12819" max="12819" width="0" style="171" hidden="1" customWidth="1"/>
    <col min="12820" max="13055" width="7.85546875" style="171"/>
    <col min="13056" max="13056" width="3.28515625" style="171" customWidth="1"/>
    <col min="13057" max="13057" width="10.28515625" style="171" customWidth="1"/>
    <col min="13058" max="13058" width="0" style="171" hidden="1" customWidth="1"/>
    <col min="13059" max="13059" width="19.5703125" style="171" customWidth="1"/>
    <col min="13060" max="13060" width="11.7109375" style="171" customWidth="1"/>
    <col min="13061" max="13061" width="48.42578125" style="171" customWidth="1"/>
    <col min="13062" max="13062" width="13.140625" style="171" customWidth="1"/>
    <col min="13063" max="13063" width="12.7109375" style="171" customWidth="1"/>
    <col min="13064" max="13064" width="11.42578125" style="171" customWidth="1"/>
    <col min="13065" max="13065" width="10.85546875" style="171" customWidth="1"/>
    <col min="13066" max="13066" width="7.85546875" style="171" customWidth="1"/>
    <col min="13067" max="13067" width="9.5703125" style="171" customWidth="1"/>
    <col min="13068" max="13068" width="9" style="171" customWidth="1"/>
    <col min="13069" max="13069" width="0" style="171" hidden="1" customWidth="1"/>
    <col min="13070" max="13070" width="10.5703125" style="171" customWidth="1"/>
    <col min="13071" max="13071" width="9.5703125" style="171" customWidth="1"/>
    <col min="13072" max="13072" width="10" style="171" customWidth="1"/>
    <col min="13073" max="13073" width="9.28515625" style="171" customWidth="1"/>
    <col min="13074" max="13074" width="11.5703125" style="171" customWidth="1"/>
    <col min="13075" max="13075" width="0" style="171" hidden="1" customWidth="1"/>
    <col min="13076" max="13311" width="7.85546875" style="171"/>
    <col min="13312" max="13312" width="3.28515625" style="171" customWidth="1"/>
    <col min="13313" max="13313" width="10.28515625" style="171" customWidth="1"/>
    <col min="13314" max="13314" width="0" style="171" hidden="1" customWidth="1"/>
    <col min="13315" max="13315" width="19.5703125" style="171" customWidth="1"/>
    <col min="13316" max="13316" width="11.7109375" style="171" customWidth="1"/>
    <col min="13317" max="13317" width="48.42578125" style="171" customWidth="1"/>
    <col min="13318" max="13318" width="13.140625" style="171" customWidth="1"/>
    <col min="13319" max="13319" width="12.7109375" style="171" customWidth="1"/>
    <col min="13320" max="13320" width="11.42578125" style="171" customWidth="1"/>
    <col min="13321" max="13321" width="10.85546875" style="171" customWidth="1"/>
    <col min="13322" max="13322" width="7.85546875" style="171" customWidth="1"/>
    <col min="13323" max="13323" width="9.5703125" style="171" customWidth="1"/>
    <col min="13324" max="13324" width="9" style="171" customWidth="1"/>
    <col min="13325" max="13325" width="0" style="171" hidden="1" customWidth="1"/>
    <col min="13326" max="13326" width="10.5703125" style="171" customWidth="1"/>
    <col min="13327" max="13327" width="9.5703125" style="171" customWidth="1"/>
    <col min="13328" max="13328" width="10" style="171" customWidth="1"/>
    <col min="13329" max="13329" width="9.28515625" style="171" customWidth="1"/>
    <col min="13330" max="13330" width="11.5703125" style="171" customWidth="1"/>
    <col min="13331" max="13331" width="0" style="171" hidden="1" customWidth="1"/>
    <col min="13332" max="13567" width="7.85546875" style="171"/>
    <col min="13568" max="13568" width="3.28515625" style="171" customWidth="1"/>
    <col min="13569" max="13569" width="10.28515625" style="171" customWidth="1"/>
    <col min="13570" max="13570" width="0" style="171" hidden="1" customWidth="1"/>
    <col min="13571" max="13571" width="19.5703125" style="171" customWidth="1"/>
    <col min="13572" max="13572" width="11.7109375" style="171" customWidth="1"/>
    <col min="13573" max="13573" width="48.42578125" style="171" customWidth="1"/>
    <col min="13574" max="13574" width="13.140625" style="171" customWidth="1"/>
    <col min="13575" max="13575" width="12.7109375" style="171" customWidth="1"/>
    <col min="13576" max="13576" width="11.42578125" style="171" customWidth="1"/>
    <col min="13577" max="13577" width="10.85546875" style="171" customWidth="1"/>
    <col min="13578" max="13578" width="7.85546875" style="171" customWidth="1"/>
    <col min="13579" max="13579" width="9.5703125" style="171" customWidth="1"/>
    <col min="13580" max="13580" width="9" style="171" customWidth="1"/>
    <col min="13581" max="13581" width="0" style="171" hidden="1" customWidth="1"/>
    <col min="13582" max="13582" width="10.5703125" style="171" customWidth="1"/>
    <col min="13583" max="13583" width="9.5703125" style="171" customWidth="1"/>
    <col min="13584" max="13584" width="10" style="171" customWidth="1"/>
    <col min="13585" max="13585" width="9.28515625" style="171" customWidth="1"/>
    <col min="13586" max="13586" width="11.5703125" style="171" customWidth="1"/>
    <col min="13587" max="13587" width="0" style="171" hidden="1" customWidth="1"/>
    <col min="13588" max="13823" width="7.85546875" style="171"/>
    <col min="13824" max="13824" width="3.28515625" style="171" customWidth="1"/>
    <col min="13825" max="13825" width="10.28515625" style="171" customWidth="1"/>
    <col min="13826" max="13826" width="0" style="171" hidden="1" customWidth="1"/>
    <col min="13827" max="13827" width="19.5703125" style="171" customWidth="1"/>
    <col min="13828" max="13828" width="11.7109375" style="171" customWidth="1"/>
    <col min="13829" max="13829" width="48.42578125" style="171" customWidth="1"/>
    <col min="13830" max="13830" width="13.140625" style="171" customWidth="1"/>
    <col min="13831" max="13831" width="12.7109375" style="171" customWidth="1"/>
    <col min="13832" max="13832" width="11.42578125" style="171" customWidth="1"/>
    <col min="13833" max="13833" width="10.85546875" style="171" customWidth="1"/>
    <col min="13834" max="13834" width="7.85546875" style="171" customWidth="1"/>
    <col min="13835" max="13835" width="9.5703125" style="171" customWidth="1"/>
    <col min="13836" max="13836" width="9" style="171" customWidth="1"/>
    <col min="13837" max="13837" width="0" style="171" hidden="1" customWidth="1"/>
    <col min="13838" max="13838" width="10.5703125" style="171" customWidth="1"/>
    <col min="13839" max="13839" width="9.5703125" style="171" customWidth="1"/>
    <col min="13840" max="13840" width="10" style="171" customWidth="1"/>
    <col min="13841" max="13841" width="9.28515625" style="171" customWidth="1"/>
    <col min="13842" max="13842" width="11.5703125" style="171" customWidth="1"/>
    <col min="13843" max="13843" width="0" style="171" hidden="1" customWidth="1"/>
    <col min="13844" max="14079" width="7.85546875" style="171"/>
    <col min="14080" max="14080" width="3.28515625" style="171" customWidth="1"/>
    <col min="14081" max="14081" width="10.28515625" style="171" customWidth="1"/>
    <col min="14082" max="14082" width="0" style="171" hidden="1" customWidth="1"/>
    <col min="14083" max="14083" width="19.5703125" style="171" customWidth="1"/>
    <col min="14084" max="14084" width="11.7109375" style="171" customWidth="1"/>
    <col min="14085" max="14085" width="48.42578125" style="171" customWidth="1"/>
    <col min="14086" max="14086" width="13.140625" style="171" customWidth="1"/>
    <col min="14087" max="14087" width="12.7109375" style="171" customWidth="1"/>
    <col min="14088" max="14088" width="11.42578125" style="171" customWidth="1"/>
    <col min="14089" max="14089" width="10.85546875" style="171" customWidth="1"/>
    <col min="14090" max="14090" width="7.85546875" style="171" customWidth="1"/>
    <col min="14091" max="14091" width="9.5703125" style="171" customWidth="1"/>
    <col min="14092" max="14092" width="9" style="171" customWidth="1"/>
    <col min="14093" max="14093" width="0" style="171" hidden="1" customWidth="1"/>
    <col min="14094" max="14094" width="10.5703125" style="171" customWidth="1"/>
    <col min="14095" max="14095" width="9.5703125" style="171" customWidth="1"/>
    <col min="14096" max="14096" width="10" style="171" customWidth="1"/>
    <col min="14097" max="14097" width="9.28515625" style="171" customWidth="1"/>
    <col min="14098" max="14098" width="11.5703125" style="171" customWidth="1"/>
    <col min="14099" max="14099" width="0" style="171" hidden="1" customWidth="1"/>
    <col min="14100" max="14335" width="7.85546875" style="171"/>
    <col min="14336" max="14336" width="3.28515625" style="171" customWidth="1"/>
    <col min="14337" max="14337" width="10.28515625" style="171" customWidth="1"/>
    <col min="14338" max="14338" width="0" style="171" hidden="1" customWidth="1"/>
    <col min="14339" max="14339" width="19.5703125" style="171" customWidth="1"/>
    <col min="14340" max="14340" width="11.7109375" style="171" customWidth="1"/>
    <col min="14341" max="14341" width="48.42578125" style="171" customWidth="1"/>
    <col min="14342" max="14342" width="13.140625" style="171" customWidth="1"/>
    <col min="14343" max="14343" width="12.7109375" style="171" customWidth="1"/>
    <col min="14344" max="14344" width="11.42578125" style="171" customWidth="1"/>
    <col min="14345" max="14345" width="10.85546875" style="171" customWidth="1"/>
    <col min="14346" max="14346" width="7.85546875" style="171" customWidth="1"/>
    <col min="14347" max="14347" width="9.5703125" style="171" customWidth="1"/>
    <col min="14348" max="14348" width="9" style="171" customWidth="1"/>
    <col min="14349" max="14349" width="0" style="171" hidden="1" customWidth="1"/>
    <col min="14350" max="14350" width="10.5703125" style="171" customWidth="1"/>
    <col min="14351" max="14351" width="9.5703125" style="171" customWidth="1"/>
    <col min="14352" max="14352" width="10" style="171" customWidth="1"/>
    <col min="14353" max="14353" width="9.28515625" style="171" customWidth="1"/>
    <col min="14354" max="14354" width="11.5703125" style="171" customWidth="1"/>
    <col min="14355" max="14355" width="0" style="171" hidden="1" customWidth="1"/>
    <col min="14356" max="14591" width="7.85546875" style="171"/>
    <col min="14592" max="14592" width="3.28515625" style="171" customWidth="1"/>
    <col min="14593" max="14593" width="10.28515625" style="171" customWidth="1"/>
    <col min="14594" max="14594" width="0" style="171" hidden="1" customWidth="1"/>
    <col min="14595" max="14595" width="19.5703125" style="171" customWidth="1"/>
    <col min="14596" max="14596" width="11.7109375" style="171" customWidth="1"/>
    <col min="14597" max="14597" width="48.42578125" style="171" customWidth="1"/>
    <col min="14598" max="14598" width="13.140625" style="171" customWidth="1"/>
    <col min="14599" max="14599" width="12.7109375" style="171" customWidth="1"/>
    <col min="14600" max="14600" width="11.42578125" style="171" customWidth="1"/>
    <col min="14601" max="14601" width="10.85546875" style="171" customWidth="1"/>
    <col min="14602" max="14602" width="7.85546875" style="171" customWidth="1"/>
    <col min="14603" max="14603" width="9.5703125" style="171" customWidth="1"/>
    <col min="14604" max="14604" width="9" style="171" customWidth="1"/>
    <col min="14605" max="14605" width="0" style="171" hidden="1" customWidth="1"/>
    <col min="14606" max="14606" width="10.5703125" style="171" customWidth="1"/>
    <col min="14607" max="14607" width="9.5703125" style="171" customWidth="1"/>
    <col min="14608" max="14608" width="10" style="171" customWidth="1"/>
    <col min="14609" max="14609" width="9.28515625" style="171" customWidth="1"/>
    <col min="14610" max="14610" width="11.5703125" style="171" customWidth="1"/>
    <col min="14611" max="14611" width="0" style="171" hidden="1" customWidth="1"/>
    <col min="14612" max="14847" width="7.85546875" style="171"/>
    <col min="14848" max="14848" width="3.28515625" style="171" customWidth="1"/>
    <col min="14849" max="14849" width="10.28515625" style="171" customWidth="1"/>
    <col min="14850" max="14850" width="0" style="171" hidden="1" customWidth="1"/>
    <col min="14851" max="14851" width="19.5703125" style="171" customWidth="1"/>
    <col min="14852" max="14852" width="11.7109375" style="171" customWidth="1"/>
    <col min="14853" max="14853" width="48.42578125" style="171" customWidth="1"/>
    <col min="14854" max="14854" width="13.140625" style="171" customWidth="1"/>
    <col min="14855" max="14855" width="12.7109375" style="171" customWidth="1"/>
    <col min="14856" max="14856" width="11.42578125" style="171" customWidth="1"/>
    <col min="14857" max="14857" width="10.85546875" style="171" customWidth="1"/>
    <col min="14858" max="14858" width="7.85546875" style="171" customWidth="1"/>
    <col min="14859" max="14859" width="9.5703125" style="171" customWidth="1"/>
    <col min="14860" max="14860" width="9" style="171" customWidth="1"/>
    <col min="14861" max="14861" width="0" style="171" hidden="1" customWidth="1"/>
    <col min="14862" max="14862" width="10.5703125" style="171" customWidth="1"/>
    <col min="14863" max="14863" width="9.5703125" style="171" customWidth="1"/>
    <col min="14864" max="14864" width="10" style="171" customWidth="1"/>
    <col min="14865" max="14865" width="9.28515625" style="171" customWidth="1"/>
    <col min="14866" max="14866" width="11.5703125" style="171" customWidth="1"/>
    <col min="14867" max="14867" width="0" style="171" hidden="1" customWidth="1"/>
    <col min="14868" max="15103" width="7.85546875" style="171"/>
    <col min="15104" max="15104" width="3.28515625" style="171" customWidth="1"/>
    <col min="15105" max="15105" width="10.28515625" style="171" customWidth="1"/>
    <col min="15106" max="15106" width="0" style="171" hidden="1" customWidth="1"/>
    <col min="15107" max="15107" width="19.5703125" style="171" customWidth="1"/>
    <col min="15108" max="15108" width="11.7109375" style="171" customWidth="1"/>
    <col min="15109" max="15109" width="48.42578125" style="171" customWidth="1"/>
    <col min="15110" max="15110" width="13.140625" style="171" customWidth="1"/>
    <col min="15111" max="15111" width="12.7109375" style="171" customWidth="1"/>
    <col min="15112" max="15112" width="11.42578125" style="171" customWidth="1"/>
    <col min="15113" max="15113" width="10.85546875" style="171" customWidth="1"/>
    <col min="15114" max="15114" width="7.85546875" style="171" customWidth="1"/>
    <col min="15115" max="15115" width="9.5703125" style="171" customWidth="1"/>
    <col min="15116" max="15116" width="9" style="171" customWidth="1"/>
    <col min="15117" max="15117" width="0" style="171" hidden="1" customWidth="1"/>
    <col min="15118" max="15118" width="10.5703125" style="171" customWidth="1"/>
    <col min="15119" max="15119" width="9.5703125" style="171" customWidth="1"/>
    <col min="15120" max="15120" width="10" style="171" customWidth="1"/>
    <col min="15121" max="15121" width="9.28515625" style="171" customWidth="1"/>
    <col min="15122" max="15122" width="11.5703125" style="171" customWidth="1"/>
    <col min="15123" max="15123" width="0" style="171" hidden="1" customWidth="1"/>
    <col min="15124" max="15359" width="7.85546875" style="171"/>
    <col min="15360" max="15360" width="3.28515625" style="171" customWidth="1"/>
    <col min="15361" max="15361" width="10.28515625" style="171" customWidth="1"/>
    <col min="15362" max="15362" width="0" style="171" hidden="1" customWidth="1"/>
    <col min="15363" max="15363" width="19.5703125" style="171" customWidth="1"/>
    <col min="15364" max="15364" width="11.7109375" style="171" customWidth="1"/>
    <col min="15365" max="15365" width="48.42578125" style="171" customWidth="1"/>
    <col min="15366" max="15366" width="13.140625" style="171" customWidth="1"/>
    <col min="15367" max="15367" width="12.7109375" style="171" customWidth="1"/>
    <col min="15368" max="15368" width="11.42578125" style="171" customWidth="1"/>
    <col min="15369" max="15369" width="10.85546875" style="171" customWidth="1"/>
    <col min="15370" max="15370" width="7.85546875" style="171" customWidth="1"/>
    <col min="15371" max="15371" width="9.5703125" style="171" customWidth="1"/>
    <col min="15372" max="15372" width="9" style="171" customWidth="1"/>
    <col min="15373" max="15373" width="0" style="171" hidden="1" customWidth="1"/>
    <col min="15374" max="15374" width="10.5703125" style="171" customWidth="1"/>
    <col min="15375" max="15375" width="9.5703125" style="171" customWidth="1"/>
    <col min="15376" max="15376" width="10" style="171" customWidth="1"/>
    <col min="15377" max="15377" width="9.28515625" style="171" customWidth="1"/>
    <col min="15378" max="15378" width="11.5703125" style="171" customWidth="1"/>
    <col min="15379" max="15379" width="0" style="171" hidden="1" customWidth="1"/>
    <col min="15380" max="15615" width="7.85546875" style="171"/>
    <col min="15616" max="15616" width="3.28515625" style="171" customWidth="1"/>
    <col min="15617" max="15617" width="10.28515625" style="171" customWidth="1"/>
    <col min="15618" max="15618" width="0" style="171" hidden="1" customWidth="1"/>
    <col min="15619" max="15619" width="19.5703125" style="171" customWidth="1"/>
    <col min="15620" max="15620" width="11.7109375" style="171" customWidth="1"/>
    <col min="15621" max="15621" width="48.42578125" style="171" customWidth="1"/>
    <col min="15622" max="15622" width="13.140625" style="171" customWidth="1"/>
    <col min="15623" max="15623" width="12.7109375" style="171" customWidth="1"/>
    <col min="15624" max="15624" width="11.42578125" style="171" customWidth="1"/>
    <col min="15625" max="15625" width="10.85546875" style="171" customWidth="1"/>
    <col min="15626" max="15626" width="7.85546875" style="171" customWidth="1"/>
    <col min="15627" max="15627" width="9.5703125" style="171" customWidth="1"/>
    <col min="15628" max="15628" width="9" style="171" customWidth="1"/>
    <col min="15629" max="15629" width="0" style="171" hidden="1" customWidth="1"/>
    <col min="15630" max="15630" width="10.5703125" style="171" customWidth="1"/>
    <col min="15631" max="15631" width="9.5703125" style="171" customWidth="1"/>
    <col min="15632" max="15632" width="10" style="171" customWidth="1"/>
    <col min="15633" max="15633" width="9.28515625" style="171" customWidth="1"/>
    <col min="15634" max="15634" width="11.5703125" style="171" customWidth="1"/>
    <col min="15635" max="15635" width="0" style="171" hidden="1" customWidth="1"/>
    <col min="15636" max="15871" width="7.85546875" style="171"/>
    <col min="15872" max="15872" width="3.28515625" style="171" customWidth="1"/>
    <col min="15873" max="15873" width="10.28515625" style="171" customWidth="1"/>
    <col min="15874" max="15874" width="0" style="171" hidden="1" customWidth="1"/>
    <col min="15875" max="15875" width="19.5703125" style="171" customWidth="1"/>
    <col min="15876" max="15876" width="11.7109375" style="171" customWidth="1"/>
    <col min="15877" max="15877" width="48.42578125" style="171" customWidth="1"/>
    <col min="15878" max="15878" width="13.140625" style="171" customWidth="1"/>
    <col min="15879" max="15879" width="12.7109375" style="171" customWidth="1"/>
    <col min="15880" max="15880" width="11.42578125" style="171" customWidth="1"/>
    <col min="15881" max="15881" width="10.85546875" style="171" customWidth="1"/>
    <col min="15882" max="15882" width="7.85546875" style="171" customWidth="1"/>
    <col min="15883" max="15883" width="9.5703125" style="171" customWidth="1"/>
    <col min="15884" max="15884" width="9" style="171" customWidth="1"/>
    <col min="15885" max="15885" width="0" style="171" hidden="1" customWidth="1"/>
    <col min="15886" max="15886" width="10.5703125" style="171" customWidth="1"/>
    <col min="15887" max="15887" width="9.5703125" style="171" customWidth="1"/>
    <col min="15888" max="15888" width="10" style="171" customWidth="1"/>
    <col min="15889" max="15889" width="9.28515625" style="171" customWidth="1"/>
    <col min="15890" max="15890" width="11.5703125" style="171" customWidth="1"/>
    <col min="15891" max="15891" width="0" style="171" hidden="1" customWidth="1"/>
    <col min="15892" max="16127" width="7.85546875" style="171"/>
    <col min="16128" max="16128" width="3.28515625" style="171" customWidth="1"/>
    <col min="16129" max="16129" width="10.28515625" style="171" customWidth="1"/>
    <col min="16130" max="16130" width="0" style="171" hidden="1" customWidth="1"/>
    <col min="16131" max="16131" width="19.5703125" style="171" customWidth="1"/>
    <col min="16132" max="16132" width="11.7109375" style="171" customWidth="1"/>
    <col min="16133" max="16133" width="48.42578125" style="171" customWidth="1"/>
    <col min="16134" max="16134" width="13.140625" style="171" customWidth="1"/>
    <col min="16135" max="16135" width="12.7109375" style="171" customWidth="1"/>
    <col min="16136" max="16136" width="11.42578125" style="171" customWidth="1"/>
    <col min="16137" max="16137" width="10.85546875" style="171" customWidth="1"/>
    <col min="16138" max="16138" width="7.85546875" style="171" customWidth="1"/>
    <col min="16139" max="16139" width="9.5703125" style="171" customWidth="1"/>
    <col min="16140" max="16140" width="9" style="171" customWidth="1"/>
    <col min="16141" max="16141" width="0" style="171" hidden="1" customWidth="1"/>
    <col min="16142" max="16142" width="10.5703125" style="171" customWidth="1"/>
    <col min="16143" max="16143" width="9.5703125" style="171" customWidth="1"/>
    <col min="16144" max="16144" width="10" style="171" customWidth="1"/>
    <col min="16145" max="16145" width="9.28515625" style="171" customWidth="1"/>
    <col min="16146" max="16146" width="11.5703125" style="171" customWidth="1"/>
    <col min="16147" max="16147" width="0" style="171" hidden="1" customWidth="1"/>
    <col min="16148" max="16384" width="7.85546875" style="171"/>
  </cols>
  <sheetData>
    <row r="1" spans="1:19" ht="15.75" x14ac:dyDescent="0.25">
      <c r="B1" s="168"/>
      <c r="C1" s="168"/>
      <c r="D1" s="168"/>
      <c r="E1" s="168"/>
      <c r="F1" s="168"/>
      <c r="G1" s="168"/>
      <c r="H1" s="168"/>
      <c r="I1" s="168"/>
      <c r="J1" s="168"/>
      <c r="K1" s="169"/>
      <c r="L1" s="169"/>
      <c r="M1" s="169"/>
      <c r="N1" s="795" t="s">
        <v>372</v>
      </c>
      <c r="O1" s="795"/>
      <c r="P1" s="795"/>
      <c r="Q1" s="169"/>
      <c r="R1" s="168"/>
      <c r="S1" s="170"/>
    </row>
    <row r="2" spans="1:19" ht="15.75" x14ac:dyDescent="0.25">
      <c r="B2" s="168"/>
      <c r="C2" s="168"/>
      <c r="D2" s="168"/>
      <c r="E2" s="168"/>
      <c r="F2" s="168"/>
      <c r="G2" s="168"/>
      <c r="H2" s="168"/>
      <c r="I2" s="168"/>
      <c r="J2" s="168"/>
      <c r="K2" s="169"/>
      <c r="L2" s="169"/>
      <c r="M2" s="169"/>
      <c r="N2" s="14" t="s">
        <v>945</v>
      </c>
      <c r="O2" s="172"/>
      <c r="P2" s="172"/>
      <c r="Q2" s="169"/>
      <c r="R2" s="168"/>
      <c r="S2" s="170"/>
    </row>
    <row r="3" spans="1:19" ht="18.75" x14ac:dyDescent="0.3">
      <c r="B3" s="168"/>
      <c r="C3" s="168"/>
      <c r="D3" s="168"/>
      <c r="E3" s="13"/>
      <c r="F3" s="168"/>
      <c r="G3" s="168"/>
      <c r="H3" s="168"/>
      <c r="I3" s="168"/>
      <c r="J3" s="168"/>
      <c r="K3" s="169"/>
      <c r="L3" s="169"/>
      <c r="M3" s="169"/>
      <c r="N3" s="14" t="s">
        <v>185</v>
      </c>
      <c r="O3" s="172"/>
      <c r="P3" s="172"/>
      <c r="Q3" s="169"/>
      <c r="R3" s="168"/>
      <c r="S3" s="170"/>
    </row>
    <row r="4" spans="1:19" ht="15.75" x14ac:dyDescent="0.25">
      <c r="B4" s="168"/>
      <c r="C4" s="168"/>
      <c r="D4" s="168"/>
      <c r="E4" s="168"/>
      <c r="F4" s="168"/>
      <c r="G4" s="168"/>
      <c r="H4" s="168"/>
      <c r="I4" s="168"/>
      <c r="J4" s="168"/>
      <c r="K4" s="169"/>
      <c r="L4" s="169"/>
      <c r="M4" s="169"/>
      <c r="N4" s="14" t="s">
        <v>944</v>
      </c>
      <c r="O4" s="172"/>
      <c r="P4" s="172"/>
      <c r="Q4" s="169"/>
      <c r="R4" s="168"/>
      <c r="S4" s="170"/>
    </row>
    <row r="5" spans="1:19" ht="40.5" customHeight="1" x14ac:dyDescent="0.2">
      <c r="B5" s="796" t="s">
        <v>766</v>
      </c>
      <c r="C5" s="796"/>
      <c r="D5" s="796"/>
      <c r="E5" s="796"/>
      <c r="F5" s="796"/>
      <c r="G5" s="796"/>
      <c r="H5" s="796"/>
      <c r="I5" s="796"/>
      <c r="J5" s="796"/>
      <c r="K5" s="796"/>
      <c r="L5" s="796"/>
      <c r="M5" s="796"/>
      <c r="N5" s="796"/>
      <c r="O5" s="796"/>
      <c r="P5" s="796"/>
      <c r="Q5" s="796"/>
      <c r="R5" s="796"/>
      <c r="S5" s="170"/>
    </row>
    <row r="6" spans="1:19" ht="18" customHeight="1" x14ac:dyDescent="0.2">
      <c r="B6" s="755"/>
      <c r="C6" s="173"/>
      <c r="D6" s="755"/>
      <c r="E6" s="173">
        <v>11503000000</v>
      </c>
      <c r="F6" s="755"/>
      <c r="G6" s="755"/>
      <c r="H6" s="755"/>
      <c r="I6" s="755"/>
      <c r="J6" s="755"/>
      <c r="K6" s="755"/>
      <c r="L6" s="755"/>
      <c r="M6" s="755"/>
      <c r="N6" s="755"/>
      <c r="O6" s="755"/>
      <c r="P6" s="755"/>
      <c r="Q6" s="755"/>
      <c r="R6" s="755"/>
      <c r="S6" s="170"/>
    </row>
    <row r="7" spans="1:19" ht="19.5" customHeight="1" x14ac:dyDescent="0.2">
      <c r="B7" s="755"/>
      <c r="C7" s="173"/>
      <c r="D7" s="755"/>
      <c r="E7" s="173" t="s">
        <v>2</v>
      </c>
      <c r="F7" s="755"/>
      <c r="G7" s="755"/>
      <c r="H7" s="755"/>
      <c r="I7" s="755"/>
      <c r="J7" s="755"/>
      <c r="K7" s="755"/>
      <c r="L7" s="755"/>
      <c r="M7" s="755"/>
      <c r="N7" s="755"/>
      <c r="O7" s="755"/>
      <c r="P7" s="755"/>
      <c r="Q7" s="755"/>
      <c r="R7" s="755"/>
      <c r="S7" s="170"/>
    </row>
    <row r="8" spans="1:19" ht="15.75" customHeight="1" thickBot="1" x14ac:dyDescent="0.35">
      <c r="B8" s="174"/>
      <c r="C8" s="175"/>
      <c r="D8" s="175"/>
      <c r="E8" s="175"/>
      <c r="F8" s="175"/>
      <c r="G8" s="175"/>
      <c r="H8" s="176"/>
      <c r="I8" s="175"/>
      <c r="J8" s="175"/>
      <c r="K8" s="177"/>
      <c r="L8" s="178"/>
      <c r="M8" s="178"/>
      <c r="N8" s="178"/>
      <c r="O8" s="178"/>
      <c r="P8" s="178"/>
      <c r="Q8" s="178"/>
      <c r="R8" s="17" t="s">
        <v>189</v>
      </c>
    </row>
    <row r="9" spans="1:19" s="180" customFormat="1" ht="21.75" customHeight="1" x14ac:dyDescent="0.2">
      <c r="A9" s="179"/>
      <c r="B9" s="797" t="s">
        <v>373</v>
      </c>
      <c r="C9" s="799" t="s">
        <v>374</v>
      </c>
      <c r="D9" s="801" t="s">
        <v>6</v>
      </c>
      <c r="E9" s="803" t="s">
        <v>375</v>
      </c>
      <c r="F9" s="805" t="s">
        <v>11</v>
      </c>
      <c r="G9" s="805"/>
      <c r="H9" s="805"/>
      <c r="I9" s="805"/>
      <c r="J9" s="805"/>
      <c r="K9" s="805" t="s">
        <v>12</v>
      </c>
      <c r="L9" s="805"/>
      <c r="M9" s="805"/>
      <c r="N9" s="805"/>
      <c r="O9" s="805"/>
      <c r="P9" s="805"/>
      <c r="Q9" s="805"/>
      <c r="R9" s="806" t="s">
        <v>376</v>
      </c>
    </row>
    <row r="10" spans="1:19" s="180" customFormat="1" ht="16.5" customHeight="1" x14ac:dyDescent="0.2">
      <c r="A10" s="181"/>
      <c r="B10" s="798"/>
      <c r="C10" s="800"/>
      <c r="D10" s="802"/>
      <c r="E10" s="804"/>
      <c r="F10" s="790" t="s">
        <v>10</v>
      </c>
      <c r="G10" s="791" t="s">
        <v>377</v>
      </c>
      <c r="H10" s="790" t="s">
        <v>378</v>
      </c>
      <c r="I10" s="790"/>
      <c r="J10" s="791" t="s">
        <v>379</v>
      </c>
      <c r="K10" s="790" t="s">
        <v>10</v>
      </c>
      <c r="L10" s="753"/>
      <c r="M10" s="792" t="s">
        <v>380</v>
      </c>
      <c r="N10" s="754"/>
      <c r="O10" s="808" t="s">
        <v>378</v>
      </c>
      <c r="P10" s="809"/>
      <c r="Q10" s="791" t="s">
        <v>379</v>
      </c>
      <c r="R10" s="807"/>
    </row>
    <row r="11" spans="1:19" s="180" customFormat="1" ht="64.900000000000006" customHeight="1" thickBot="1" x14ac:dyDescent="0.25">
      <c r="A11" s="182"/>
      <c r="B11" s="798"/>
      <c r="C11" s="800"/>
      <c r="D11" s="802"/>
      <c r="E11" s="804"/>
      <c r="F11" s="793"/>
      <c r="G11" s="792"/>
      <c r="H11" s="754" t="s">
        <v>381</v>
      </c>
      <c r="I11" s="754" t="s">
        <v>382</v>
      </c>
      <c r="J11" s="792"/>
      <c r="K11" s="793"/>
      <c r="L11" s="183" t="s">
        <v>14</v>
      </c>
      <c r="M11" s="794"/>
      <c r="N11" s="183" t="s">
        <v>377</v>
      </c>
      <c r="O11" s="754" t="s">
        <v>381</v>
      </c>
      <c r="P11" s="754" t="s">
        <v>382</v>
      </c>
      <c r="Q11" s="792"/>
      <c r="R11" s="807"/>
    </row>
    <row r="12" spans="1:19" s="189" customFormat="1" ht="21" customHeight="1" thickBot="1" x14ac:dyDescent="0.25">
      <c r="A12" s="184"/>
      <c r="B12" s="185" t="s">
        <v>383</v>
      </c>
      <c r="C12" s="186" t="s">
        <v>384</v>
      </c>
      <c r="D12" s="700" t="s">
        <v>385</v>
      </c>
      <c r="E12" s="713">
        <v>4</v>
      </c>
      <c r="F12" s="187">
        <v>5</v>
      </c>
      <c r="G12" s="187">
        <v>6</v>
      </c>
      <c r="H12" s="187">
        <v>7</v>
      </c>
      <c r="I12" s="187">
        <v>8</v>
      </c>
      <c r="J12" s="187">
        <v>9</v>
      </c>
      <c r="K12" s="188">
        <v>10</v>
      </c>
      <c r="L12" s="188">
        <v>11</v>
      </c>
      <c r="M12" s="188">
        <v>12</v>
      </c>
      <c r="N12" s="188">
        <v>12</v>
      </c>
      <c r="O12" s="188">
        <v>13</v>
      </c>
      <c r="P12" s="188">
        <v>14</v>
      </c>
      <c r="Q12" s="188">
        <v>15</v>
      </c>
      <c r="R12" s="714">
        <v>16</v>
      </c>
    </row>
    <row r="13" spans="1:19" s="189" customFormat="1" ht="15.75" x14ac:dyDescent="0.2">
      <c r="A13" s="184"/>
      <c r="B13" s="190" t="s">
        <v>15</v>
      </c>
      <c r="C13" s="191"/>
      <c r="D13" s="701"/>
      <c r="E13" s="715" t="s">
        <v>788</v>
      </c>
      <c r="F13" s="192">
        <f>F14</f>
        <v>-1495425</v>
      </c>
      <c r="G13" s="192">
        <f t="shared" ref="G13:R13" si="0">G14</f>
        <v>-1495425</v>
      </c>
      <c r="H13" s="192">
        <f t="shared" si="0"/>
        <v>-1164363</v>
      </c>
      <c r="I13" s="192">
        <f t="shared" si="0"/>
        <v>-19491</v>
      </c>
      <c r="J13" s="192">
        <f t="shared" si="0"/>
        <v>0</v>
      </c>
      <c r="K13" s="193">
        <f t="shared" si="0"/>
        <v>-60000</v>
      </c>
      <c r="L13" s="193">
        <f t="shared" si="0"/>
        <v>0</v>
      </c>
      <c r="M13" s="193">
        <f t="shared" si="0"/>
        <v>0</v>
      </c>
      <c r="N13" s="193">
        <f t="shared" si="0"/>
        <v>-60000</v>
      </c>
      <c r="O13" s="193">
        <f t="shared" si="0"/>
        <v>0</v>
      </c>
      <c r="P13" s="193">
        <f t="shared" si="0"/>
        <v>0</v>
      </c>
      <c r="Q13" s="193">
        <f t="shared" si="0"/>
        <v>0</v>
      </c>
      <c r="R13" s="194">
        <f t="shared" si="0"/>
        <v>-1555425</v>
      </c>
    </row>
    <row r="14" spans="1:19" s="180" customFormat="1" ht="15.75" x14ac:dyDescent="0.2">
      <c r="A14" s="195"/>
      <c r="B14" s="196" t="s">
        <v>386</v>
      </c>
      <c r="C14" s="197"/>
      <c r="D14" s="702"/>
      <c r="E14" s="716" t="s">
        <v>788</v>
      </c>
      <c r="F14" s="198">
        <f t="shared" ref="F14:P14" si="1">F18+F20+F34+F35+F36+F37+F38+F39+F40+F41+F43+F44+F45+F46+F47+F48+F50+F54+F55+F57+F58+F59+F60+F61+F62+F63+F65+F66+F69+F71+F72+F73+F74+F75+F76+F77+F70+F67+F68+F28+F33+F21+F23+F56+F79+F64</f>
        <v>-1495425</v>
      </c>
      <c r="G14" s="198">
        <f t="shared" si="1"/>
        <v>-1495425</v>
      </c>
      <c r="H14" s="198">
        <f t="shared" si="1"/>
        <v>-1164363</v>
      </c>
      <c r="I14" s="198">
        <f t="shared" si="1"/>
        <v>-19491</v>
      </c>
      <c r="J14" s="198">
        <f t="shared" si="1"/>
        <v>0</v>
      </c>
      <c r="K14" s="198">
        <f t="shared" si="1"/>
        <v>-60000</v>
      </c>
      <c r="L14" s="198">
        <f t="shared" si="1"/>
        <v>0</v>
      </c>
      <c r="M14" s="198">
        <f t="shared" si="1"/>
        <v>0</v>
      </c>
      <c r="N14" s="198">
        <f t="shared" si="1"/>
        <v>-60000</v>
      </c>
      <c r="O14" s="198">
        <f t="shared" si="1"/>
        <v>0</v>
      </c>
      <c r="P14" s="198">
        <f t="shared" si="1"/>
        <v>0</v>
      </c>
      <c r="Q14" s="198">
        <f>Q18+Q20+Q34+Q35+Q36+Q37+Q38+Q39+Q40+Q41+Q43+Q44+Q45+Q46+Q47+Q48+Q50+Q54+Q55+Q57+Q58+Q59+Q60+Q61+Q62+Q63+Q65+Q66+Q69+Q71+Q72+Q73+Q74+Q75+Q76+Q77+Q70+Q67+Q68+Q28+Q33+Q21+Q23+Q56+Q79+Q64</f>
        <v>0</v>
      </c>
      <c r="R14" s="203">
        <f>R18+R20+R34+R35+R36+R37+R38+R39+R40+R41+R43+R44+R45+R46+R47+R48+R50+R54+R55+R57+R58+R59+R60+R61+R62+R63+R65+R66+R69+R71+R72+R73+R74+R75+R76+R77+R70+R67+R68+R28+R33+R21+R23+R56+R79+R64</f>
        <v>-1555425</v>
      </c>
    </row>
    <row r="15" spans="1:19" s="180" customFormat="1" ht="15.75" hidden="1" customHeight="1" x14ac:dyDescent="0.2">
      <c r="A15" s="195"/>
      <c r="B15" s="196"/>
      <c r="C15" s="197"/>
      <c r="D15" s="702"/>
      <c r="E15" s="477" t="s">
        <v>387</v>
      </c>
      <c r="F15" s="200">
        <f t="shared" ref="F15:F32" si="2">G15+J15</f>
        <v>0</v>
      </c>
      <c r="G15" s="198"/>
      <c r="H15" s="198"/>
      <c r="I15" s="198"/>
      <c r="J15" s="198"/>
      <c r="K15" s="201">
        <f>N15+L15</f>
        <v>0</v>
      </c>
      <c r="L15" s="201"/>
      <c r="M15" s="201"/>
      <c r="N15" s="201"/>
      <c r="O15" s="201"/>
      <c r="P15" s="201"/>
      <c r="Q15" s="201"/>
      <c r="R15" s="202">
        <f t="shared" ref="R15:R98" si="3">F15+K15</f>
        <v>0</v>
      </c>
    </row>
    <row r="16" spans="1:19" s="180" customFormat="1" ht="15.75" hidden="1" customHeight="1" x14ac:dyDescent="0.2">
      <c r="A16" s="195"/>
      <c r="B16" s="196"/>
      <c r="C16" s="197"/>
      <c r="D16" s="702"/>
      <c r="E16" s="717" t="s">
        <v>388</v>
      </c>
      <c r="F16" s="198">
        <f t="shared" si="2"/>
        <v>0</v>
      </c>
      <c r="G16" s="200"/>
      <c r="H16" s="200"/>
      <c r="I16" s="200"/>
      <c r="J16" s="200">
        <f t="shared" ref="J16:Q16" si="4">J78</f>
        <v>0</v>
      </c>
      <c r="K16" s="200">
        <f t="shared" si="4"/>
        <v>0</v>
      </c>
      <c r="L16" s="200">
        <f t="shared" si="4"/>
        <v>0</v>
      </c>
      <c r="M16" s="200">
        <f t="shared" si="4"/>
        <v>0</v>
      </c>
      <c r="N16" s="200">
        <f t="shared" si="4"/>
        <v>0</v>
      </c>
      <c r="O16" s="200">
        <f t="shared" si="4"/>
        <v>0</v>
      </c>
      <c r="P16" s="200">
        <f t="shared" si="4"/>
        <v>0</v>
      </c>
      <c r="Q16" s="200">
        <f t="shared" si="4"/>
        <v>0</v>
      </c>
      <c r="R16" s="203">
        <f t="shared" si="3"/>
        <v>0</v>
      </c>
    </row>
    <row r="17" spans="1:18" s="180" customFormat="1" ht="15.75" hidden="1" customHeight="1" x14ac:dyDescent="0.2">
      <c r="A17" s="195"/>
      <c r="B17" s="196"/>
      <c r="C17" s="197"/>
      <c r="D17" s="702"/>
      <c r="E17" s="717" t="s">
        <v>389</v>
      </c>
      <c r="F17" s="198">
        <f>G17+J17</f>
        <v>0</v>
      </c>
      <c r="G17" s="200">
        <f>G30+G19+G51</f>
        <v>0</v>
      </c>
      <c r="H17" s="204"/>
      <c r="I17" s="204"/>
      <c r="J17" s="204">
        <f>J19+J53</f>
        <v>0</v>
      </c>
      <c r="K17" s="204">
        <f>K19+K53</f>
        <v>0</v>
      </c>
      <c r="L17" s="204"/>
      <c r="M17" s="204"/>
      <c r="N17" s="204"/>
      <c r="O17" s="204"/>
      <c r="P17" s="204"/>
      <c r="Q17" s="204"/>
      <c r="R17" s="203">
        <f t="shared" si="3"/>
        <v>0</v>
      </c>
    </row>
    <row r="18" spans="1:18" s="180" customFormat="1" ht="78.75" hidden="1" customHeight="1" x14ac:dyDescent="0.2">
      <c r="A18" s="195"/>
      <c r="B18" s="196" t="s">
        <v>17</v>
      </c>
      <c r="C18" s="205" t="s">
        <v>18</v>
      </c>
      <c r="D18" s="703" t="s">
        <v>19</v>
      </c>
      <c r="E18" s="717" t="s">
        <v>390</v>
      </c>
      <c r="F18" s="198">
        <f t="shared" si="2"/>
        <v>0</v>
      </c>
      <c r="G18" s="200"/>
      <c r="H18" s="200"/>
      <c r="I18" s="200"/>
      <c r="J18" s="200"/>
      <c r="K18" s="201">
        <f>N18+L18</f>
        <v>0</v>
      </c>
      <c r="L18" s="206">
        <v>0</v>
      </c>
      <c r="M18" s="206"/>
      <c r="N18" s="206"/>
      <c r="O18" s="206"/>
      <c r="P18" s="206"/>
      <c r="Q18" s="206">
        <v>0</v>
      </c>
      <c r="R18" s="203">
        <f t="shared" si="3"/>
        <v>0</v>
      </c>
    </row>
    <row r="19" spans="1:18" s="180" customFormat="1" ht="31.5" hidden="1" customHeight="1" x14ac:dyDescent="0.2">
      <c r="A19" s="195"/>
      <c r="B19" s="196"/>
      <c r="C19" s="205"/>
      <c r="D19" s="703"/>
      <c r="E19" s="477" t="s">
        <v>391</v>
      </c>
      <c r="F19" s="198">
        <f t="shared" si="2"/>
        <v>0</v>
      </c>
      <c r="G19" s="204"/>
      <c r="H19" s="200"/>
      <c r="I19" s="200"/>
      <c r="J19" s="200"/>
      <c r="K19" s="201"/>
      <c r="L19" s="206"/>
      <c r="M19" s="206"/>
      <c r="N19" s="206"/>
      <c r="O19" s="206"/>
      <c r="P19" s="206"/>
      <c r="Q19" s="206"/>
      <c r="R19" s="203">
        <f t="shared" si="3"/>
        <v>0</v>
      </c>
    </row>
    <row r="20" spans="1:18" s="180" customFormat="1" ht="15.75" x14ac:dyDescent="0.2">
      <c r="A20" s="195"/>
      <c r="B20" s="196" t="s">
        <v>23</v>
      </c>
      <c r="C20" s="205" t="s">
        <v>24</v>
      </c>
      <c r="D20" s="703" t="s">
        <v>25</v>
      </c>
      <c r="E20" s="717" t="s">
        <v>26</v>
      </c>
      <c r="F20" s="198">
        <f t="shared" si="2"/>
        <v>20000</v>
      </c>
      <c r="G20" s="200">
        <v>20000</v>
      </c>
      <c r="H20" s="200"/>
      <c r="I20" s="200"/>
      <c r="J20" s="200"/>
      <c r="K20" s="201">
        <f t="shared" ref="K20:K102" si="5">N20+L20</f>
        <v>0</v>
      </c>
      <c r="L20" s="206"/>
      <c r="M20" s="206"/>
      <c r="N20" s="206"/>
      <c r="O20" s="206"/>
      <c r="P20" s="206"/>
      <c r="Q20" s="206"/>
      <c r="R20" s="203">
        <f t="shared" si="3"/>
        <v>20000</v>
      </c>
    </row>
    <row r="21" spans="1:18" s="180" customFormat="1" ht="15.75" hidden="1" x14ac:dyDescent="0.2">
      <c r="A21" s="195"/>
      <c r="B21" s="207" t="s">
        <v>392</v>
      </c>
      <c r="C21" s="208"/>
      <c r="D21" s="704"/>
      <c r="E21" s="718"/>
      <c r="F21" s="209">
        <f t="shared" si="2"/>
        <v>0</v>
      </c>
      <c r="G21" s="210"/>
      <c r="H21" s="210"/>
      <c r="I21" s="210"/>
      <c r="J21" s="200"/>
      <c r="K21" s="201"/>
      <c r="L21" s="206"/>
      <c r="M21" s="206"/>
      <c r="N21" s="206"/>
      <c r="O21" s="206"/>
      <c r="P21" s="206"/>
      <c r="Q21" s="206"/>
      <c r="R21" s="203">
        <f t="shared" si="3"/>
        <v>0</v>
      </c>
    </row>
    <row r="22" spans="1:18" s="180" customFormat="1" ht="15.75" hidden="1" x14ac:dyDescent="0.2">
      <c r="A22" s="195"/>
      <c r="B22" s="207"/>
      <c r="C22" s="208"/>
      <c r="D22" s="704"/>
      <c r="E22" s="718"/>
      <c r="F22" s="209">
        <f t="shared" si="2"/>
        <v>0</v>
      </c>
      <c r="G22" s="210"/>
      <c r="H22" s="210"/>
      <c r="I22" s="210"/>
      <c r="J22" s="200"/>
      <c r="K22" s="201"/>
      <c r="L22" s="206"/>
      <c r="M22" s="206"/>
      <c r="N22" s="206"/>
      <c r="O22" s="206"/>
      <c r="P22" s="206"/>
      <c r="Q22" s="206"/>
      <c r="R22" s="203">
        <f t="shared" si="3"/>
        <v>0</v>
      </c>
    </row>
    <row r="23" spans="1:18" s="180" customFormat="1" ht="15.75" hidden="1" x14ac:dyDescent="0.2">
      <c r="A23" s="195"/>
      <c r="B23" s="207" t="s">
        <v>396</v>
      </c>
      <c r="C23" s="208"/>
      <c r="D23" s="704"/>
      <c r="E23" s="718"/>
      <c r="F23" s="209"/>
      <c r="G23" s="210"/>
      <c r="H23" s="210"/>
      <c r="I23" s="210"/>
      <c r="J23" s="200"/>
      <c r="K23" s="201"/>
      <c r="L23" s="206"/>
      <c r="M23" s="206"/>
      <c r="N23" s="206"/>
      <c r="O23" s="206"/>
      <c r="P23" s="206"/>
      <c r="Q23" s="206"/>
      <c r="R23" s="203">
        <f t="shared" si="3"/>
        <v>0</v>
      </c>
    </row>
    <row r="24" spans="1:18" s="180" customFormat="1" ht="15.75" hidden="1" x14ac:dyDescent="0.2">
      <c r="A24" s="195"/>
      <c r="B24" s="196"/>
      <c r="C24" s="205"/>
      <c r="D24" s="703"/>
      <c r="E24" s="719" t="s">
        <v>400</v>
      </c>
      <c r="F24" s="198"/>
      <c r="G24" s="200"/>
      <c r="H24" s="200"/>
      <c r="I24" s="200"/>
      <c r="J24" s="200"/>
      <c r="K24" s="201"/>
      <c r="L24" s="206"/>
      <c r="M24" s="206"/>
      <c r="N24" s="206"/>
      <c r="O24" s="206"/>
      <c r="P24" s="206"/>
      <c r="Q24" s="206"/>
      <c r="R24" s="203">
        <f t="shared" si="3"/>
        <v>0</v>
      </c>
    </row>
    <row r="25" spans="1:18" s="180" customFormat="1" ht="15.75" hidden="1" x14ac:dyDescent="0.2">
      <c r="A25" s="195"/>
      <c r="B25" s="196"/>
      <c r="C25" s="205"/>
      <c r="D25" s="703"/>
      <c r="E25" s="719" t="s">
        <v>388</v>
      </c>
      <c r="F25" s="198">
        <f t="shared" si="2"/>
        <v>0</v>
      </c>
      <c r="G25" s="200"/>
      <c r="H25" s="200"/>
      <c r="I25" s="200"/>
      <c r="J25" s="200"/>
      <c r="K25" s="201"/>
      <c r="L25" s="206"/>
      <c r="M25" s="206"/>
      <c r="N25" s="206"/>
      <c r="O25" s="206"/>
      <c r="P25" s="206"/>
      <c r="Q25" s="206"/>
      <c r="R25" s="203">
        <f t="shared" si="3"/>
        <v>0</v>
      </c>
    </row>
    <row r="26" spans="1:18" s="180" customFormat="1" ht="31.5" hidden="1" x14ac:dyDescent="0.2">
      <c r="A26" s="195"/>
      <c r="B26" s="196"/>
      <c r="C26" s="205"/>
      <c r="D26" s="703"/>
      <c r="E26" s="719" t="s">
        <v>401</v>
      </c>
      <c r="F26" s="198"/>
      <c r="G26" s="200"/>
      <c r="H26" s="200"/>
      <c r="I26" s="200"/>
      <c r="J26" s="200"/>
      <c r="K26" s="201"/>
      <c r="L26" s="206"/>
      <c r="M26" s="206"/>
      <c r="N26" s="206"/>
      <c r="O26" s="206"/>
      <c r="P26" s="206"/>
      <c r="Q26" s="206"/>
      <c r="R26" s="203">
        <f t="shared" si="3"/>
        <v>0</v>
      </c>
    </row>
    <row r="27" spans="1:18" s="180" customFormat="1" ht="31.5" hidden="1" x14ac:dyDescent="0.2">
      <c r="A27" s="195"/>
      <c r="B27" s="196"/>
      <c r="C27" s="205"/>
      <c r="D27" s="703"/>
      <c r="E27" s="719" t="s">
        <v>402</v>
      </c>
      <c r="F27" s="198">
        <f t="shared" si="2"/>
        <v>0</v>
      </c>
      <c r="G27" s="200"/>
      <c r="H27" s="200"/>
      <c r="I27" s="200"/>
      <c r="J27" s="200"/>
      <c r="K27" s="201"/>
      <c r="L27" s="206"/>
      <c r="M27" s="206"/>
      <c r="N27" s="206"/>
      <c r="O27" s="206"/>
      <c r="P27" s="206"/>
      <c r="Q27" s="206"/>
      <c r="R27" s="203">
        <f t="shared" si="3"/>
        <v>0</v>
      </c>
    </row>
    <row r="28" spans="1:18" s="180" customFormat="1" ht="43.5" hidden="1" customHeight="1" x14ac:dyDescent="0.2">
      <c r="A28" s="167"/>
      <c r="B28" s="211" t="s">
        <v>403</v>
      </c>
      <c r="C28" s="212" t="s">
        <v>404</v>
      </c>
      <c r="D28" s="705" t="s">
        <v>405</v>
      </c>
      <c r="E28" s="720" t="s">
        <v>406</v>
      </c>
      <c r="F28" s="213">
        <f t="shared" si="2"/>
        <v>0</v>
      </c>
      <c r="G28" s="214"/>
      <c r="H28" s="200"/>
      <c r="I28" s="200"/>
      <c r="J28" s="200"/>
      <c r="K28" s="201">
        <f t="shared" si="5"/>
        <v>0</v>
      </c>
      <c r="L28" s="206"/>
      <c r="M28" s="206"/>
      <c r="N28" s="206"/>
      <c r="O28" s="206"/>
      <c r="P28" s="206"/>
      <c r="Q28" s="206"/>
      <c r="R28" s="203">
        <f t="shared" si="3"/>
        <v>0</v>
      </c>
    </row>
    <row r="29" spans="1:18" s="180" customFormat="1" ht="15.75" hidden="1" x14ac:dyDescent="0.2">
      <c r="A29" s="167"/>
      <c r="B29" s="211"/>
      <c r="C29" s="212"/>
      <c r="D29" s="705"/>
      <c r="E29" s="721" t="s">
        <v>360</v>
      </c>
      <c r="F29" s="213"/>
      <c r="G29" s="214"/>
      <c r="H29" s="200"/>
      <c r="I29" s="200"/>
      <c r="J29" s="200"/>
      <c r="K29" s="201"/>
      <c r="L29" s="206"/>
      <c r="M29" s="206"/>
      <c r="N29" s="206"/>
      <c r="O29" s="206"/>
      <c r="P29" s="206"/>
      <c r="Q29" s="206"/>
      <c r="R29" s="203">
        <f t="shared" si="3"/>
        <v>0</v>
      </c>
    </row>
    <row r="30" spans="1:18" s="180" customFormat="1" ht="67.5" hidden="1" customHeight="1" x14ac:dyDescent="0.2">
      <c r="A30" s="167"/>
      <c r="B30" s="211"/>
      <c r="C30" s="212"/>
      <c r="D30" s="705"/>
      <c r="E30" s="720" t="s">
        <v>407</v>
      </c>
      <c r="F30" s="213">
        <f t="shared" si="2"/>
        <v>0</v>
      </c>
      <c r="G30" s="214"/>
      <c r="H30" s="200"/>
      <c r="I30" s="200"/>
      <c r="J30" s="200"/>
      <c r="K30" s="201">
        <f t="shared" si="5"/>
        <v>0</v>
      </c>
      <c r="L30" s="206"/>
      <c r="M30" s="206"/>
      <c r="N30" s="206"/>
      <c r="O30" s="206"/>
      <c r="P30" s="206"/>
      <c r="Q30" s="206"/>
      <c r="R30" s="203">
        <f t="shared" si="3"/>
        <v>0</v>
      </c>
    </row>
    <row r="31" spans="1:18" s="180" customFormat="1" ht="15.75" hidden="1" x14ac:dyDescent="0.2">
      <c r="A31" s="167"/>
      <c r="B31" s="211"/>
      <c r="C31" s="212"/>
      <c r="D31" s="705"/>
      <c r="E31" s="720" t="s">
        <v>408</v>
      </c>
      <c r="F31" s="213">
        <f t="shared" si="2"/>
        <v>0</v>
      </c>
      <c r="G31" s="214"/>
      <c r="H31" s="200"/>
      <c r="I31" s="200"/>
      <c r="J31" s="200"/>
      <c r="K31" s="201"/>
      <c r="L31" s="206"/>
      <c r="M31" s="206"/>
      <c r="N31" s="206"/>
      <c r="O31" s="206"/>
      <c r="P31" s="206"/>
      <c r="Q31" s="206"/>
      <c r="R31" s="203">
        <f t="shared" si="3"/>
        <v>0</v>
      </c>
    </row>
    <row r="32" spans="1:18" s="180" customFormat="1" ht="67.5" hidden="1" customHeight="1" x14ac:dyDescent="0.2">
      <c r="A32" s="167"/>
      <c r="B32" s="211"/>
      <c r="C32" s="212"/>
      <c r="D32" s="705"/>
      <c r="E32" s="720"/>
      <c r="F32" s="213">
        <f t="shared" si="2"/>
        <v>0</v>
      </c>
      <c r="G32" s="214"/>
      <c r="H32" s="200"/>
      <c r="I32" s="200"/>
      <c r="J32" s="200"/>
      <c r="K32" s="201"/>
      <c r="L32" s="206"/>
      <c r="M32" s="206"/>
      <c r="N32" s="206"/>
      <c r="O32" s="206"/>
      <c r="P32" s="206"/>
      <c r="Q32" s="206"/>
      <c r="R32" s="203">
        <f t="shared" si="3"/>
        <v>0</v>
      </c>
    </row>
    <row r="33" spans="1:18" s="180" customFormat="1" ht="40.5" hidden="1" customHeight="1" x14ac:dyDescent="0.2">
      <c r="A33" s="167"/>
      <c r="B33" s="211" t="s">
        <v>27</v>
      </c>
      <c r="C33" s="212" t="s">
        <v>28</v>
      </c>
      <c r="D33" s="705" t="s">
        <v>29</v>
      </c>
      <c r="E33" s="720" t="s">
        <v>409</v>
      </c>
      <c r="F33" s="213">
        <f>G33+J33</f>
        <v>0</v>
      </c>
      <c r="G33" s="214"/>
      <c r="H33" s="200"/>
      <c r="I33" s="200"/>
      <c r="J33" s="200"/>
      <c r="K33" s="201"/>
      <c r="L33" s="206"/>
      <c r="M33" s="206"/>
      <c r="N33" s="206"/>
      <c r="O33" s="206"/>
      <c r="P33" s="206"/>
      <c r="Q33" s="206"/>
      <c r="R33" s="203">
        <f t="shared" si="3"/>
        <v>0</v>
      </c>
    </row>
    <row r="34" spans="1:18" s="180" customFormat="1" ht="63" x14ac:dyDescent="0.2">
      <c r="A34" s="167"/>
      <c r="B34" s="215" t="s">
        <v>33</v>
      </c>
      <c r="C34" s="212" t="s">
        <v>34</v>
      </c>
      <c r="D34" s="705" t="s">
        <v>35</v>
      </c>
      <c r="E34" s="722" t="s">
        <v>410</v>
      </c>
      <c r="F34" s="213">
        <f t="shared" ref="F34:F82" si="6">G34+J34</f>
        <v>-1312584</v>
      </c>
      <c r="G34" s="214">
        <v>-1312584</v>
      </c>
      <c r="H34" s="214">
        <v>-991109</v>
      </c>
      <c r="I34" s="200">
        <v>-9331</v>
      </c>
      <c r="J34" s="217"/>
      <c r="K34" s="741">
        <f t="shared" si="5"/>
        <v>-60000</v>
      </c>
      <c r="L34" s="741">
        <f>L35</f>
        <v>0</v>
      </c>
      <c r="M34" s="741"/>
      <c r="N34" s="743">
        <v>-60000</v>
      </c>
      <c r="O34" s="741"/>
      <c r="P34" s="741"/>
      <c r="Q34" s="741"/>
      <c r="R34" s="651">
        <f t="shared" si="3"/>
        <v>-1372584</v>
      </c>
    </row>
    <row r="35" spans="1:18" s="180" customFormat="1" ht="31.5" hidden="1" x14ac:dyDescent="0.2">
      <c r="A35" s="167"/>
      <c r="B35" s="215" t="s">
        <v>37</v>
      </c>
      <c r="C35" s="212" t="s">
        <v>38</v>
      </c>
      <c r="D35" s="705" t="s">
        <v>39</v>
      </c>
      <c r="E35" s="722" t="s">
        <v>40</v>
      </c>
      <c r="F35" s="213">
        <f t="shared" si="6"/>
        <v>0</v>
      </c>
      <c r="G35" s="214"/>
      <c r="H35" s="200"/>
      <c r="I35" s="200"/>
      <c r="J35" s="200"/>
      <c r="K35" s="201">
        <f t="shared" si="5"/>
        <v>0</v>
      </c>
      <c r="L35" s="206"/>
      <c r="M35" s="206"/>
      <c r="N35" s="206"/>
      <c r="O35" s="206"/>
      <c r="P35" s="206"/>
      <c r="Q35" s="206"/>
      <c r="R35" s="203">
        <f t="shared" si="3"/>
        <v>0</v>
      </c>
    </row>
    <row r="36" spans="1:18" s="180" customFormat="1" ht="15.75" hidden="1" x14ac:dyDescent="0.2">
      <c r="A36" s="167"/>
      <c r="B36" s="215"/>
      <c r="C36" s="212"/>
      <c r="D36" s="705"/>
      <c r="E36" s="723"/>
      <c r="F36" s="213">
        <f t="shared" si="6"/>
        <v>0</v>
      </c>
      <c r="G36" s="218"/>
      <c r="H36" s="217"/>
      <c r="I36" s="217"/>
      <c r="J36" s="217"/>
      <c r="K36" s="201">
        <f t="shared" si="5"/>
        <v>0</v>
      </c>
      <c r="L36" s="201"/>
      <c r="M36" s="201"/>
      <c r="N36" s="201"/>
      <c r="O36" s="201"/>
      <c r="P36" s="201"/>
      <c r="Q36" s="201"/>
      <c r="R36" s="203">
        <f t="shared" si="3"/>
        <v>0</v>
      </c>
    </row>
    <row r="37" spans="1:18" s="180" customFormat="1" ht="31.5" x14ac:dyDescent="0.2">
      <c r="A37" s="167"/>
      <c r="B37" s="215" t="s">
        <v>411</v>
      </c>
      <c r="C37" s="212" t="s">
        <v>412</v>
      </c>
      <c r="D37" s="705" t="s">
        <v>39</v>
      </c>
      <c r="E37" s="722" t="s">
        <v>413</v>
      </c>
      <c r="F37" s="213">
        <f t="shared" si="6"/>
        <v>-255944</v>
      </c>
      <c r="G37" s="214">
        <v>-255944</v>
      </c>
      <c r="H37" s="200">
        <v>-173254</v>
      </c>
      <c r="I37" s="200">
        <v>-10160</v>
      </c>
      <c r="J37" s="200"/>
      <c r="K37" s="201">
        <f t="shared" si="5"/>
        <v>0</v>
      </c>
      <c r="L37" s="206"/>
      <c r="M37" s="206"/>
      <c r="N37" s="206"/>
      <c r="O37" s="206"/>
      <c r="P37" s="206"/>
      <c r="Q37" s="206"/>
      <c r="R37" s="203">
        <f t="shared" si="3"/>
        <v>-255944</v>
      </c>
    </row>
    <row r="38" spans="1:18" s="180" customFormat="1" ht="15.75" hidden="1" x14ac:dyDescent="0.2">
      <c r="A38" s="167"/>
      <c r="B38" s="215" t="s">
        <v>41</v>
      </c>
      <c r="C38" s="212" t="s">
        <v>42</v>
      </c>
      <c r="D38" s="705" t="s">
        <v>39</v>
      </c>
      <c r="E38" s="722" t="s">
        <v>43</v>
      </c>
      <c r="F38" s="213">
        <f t="shared" si="6"/>
        <v>0</v>
      </c>
      <c r="G38" s="214"/>
      <c r="H38" s="200"/>
      <c r="I38" s="200"/>
      <c r="J38" s="200"/>
      <c r="K38" s="201"/>
      <c r="L38" s="206"/>
      <c r="M38" s="206"/>
      <c r="N38" s="206"/>
      <c r="O38" s="206"/>
      <c r="P38" s="206"/>
      <c r="Q38" s="206"/>
      <c r="R38" s="203">
        <f t="shared" si="3"/>
        <v>0</v>
      </c>
    </row>
    <row r="39" spans="1:18" s="180" customFormat="1" ht="63" hidden="1" x14ac:dyDescent="0.2">
      <c r="A39" s="167"/>
      <c r="B39" s="215" t="s">
        <v>46</v>
      </c>
      <c r="C39" s="212" t="s">
        <v>47</v>
      </c>
      <c r="D39" s="705" t="s">
        <v>39</v>
      </c>
      <c r="E39" s="722" t="s">
        <v>48</v>
      </c>
      <c r="F39" s="213">
        <f t="shared" si="6"/>
        <v>0</v>
      </c>
      <c r="G39" s="214"/>
      <c r="H39" s="200"/>
      <c r="I39" s="200"/>
      <c r="J39" s="200"/>
      <c r="K39" s="201">
        <f t="shared" si="5"/>
        <v>0</v>
      </c>
      <c r="L39" s="206"/>
      <c r="M39" s="206"/>
      <c r="N39" s="206"/>
      <c r="O39" s="206"/>
      <c r="P39" s="206"/>
      <c r="Q39" s="206"/>
      <c r="R39" s="203">
        <f t="shared" si="3"/>
        <v>0</v>
      </c>
    </row>
    <row r="40" spans="1:18" s="180" customFormat="1" ht="78.75" x14ac:dyDescent="0.2">
      <c r="A40" s="167"/>
      <c r="B40" s="215" t="s">
        <v>51</v>
      </c>
      <c r="C40" s="212">
        <v>3160</v>
      </c>
      <c r="D40" s="705" t="s">
        <v>53</v>
      </c>
      <c r="E40" s="720" t="s">
        <v>54</v>
      </c>
      <c r="F40" s="213">
        <f t="shared" si="6"/>
        <v>-8467</v>
      </c>
      <c r="G40" s="214">
        <v>-8467</v>
      </c>
      <c r="H40" s="200"/>
      <c r="I40" s="200"/>
      <c r="J40" s="200"/>
      <c r="K40" s="201">
        <f t="shared" si="5"/>
        <v>0</v>
      </c>
      <c r="L40" s="206"/>
      <c r="M40" s="206"/>
      <c r="N40" s="206"/>
      <c r="O40" s="206"/>
      <c r="P40" s="206"/>
      <c r="Q40" s="206"/>
      <c r="R40" s="203">
        <f t="shared" si="3"/>
        <v>-8467</v>
      </c>
    </row>
    <row r="41" spans="1:18" s="180" customFormat="1" ht="31.5" x14ac:dyDescent="0.2">
      <c r="A41" s="167"/>
      <c r="B41" s="219" t="s">
        <v>55</v>
      </c>
      <c r="C41" s="212" t="s">
        <v>56</v>
      </c>
      <c r="D41" s="705" t="s">
        <v>57</v>
      </c>
      <c r="E41" s="722" t="s">
        <v>58</v>
      </c>
      <c r="F41" s="213">
        <f t="shared" si="6"/>
        <v>-4900</v>
      </c>
      <c r="G41" s="220">
        <v>-4900</v>
      </c>
      <c r="H41" s="200"/>
      <c r="I41" s="200"/>
      <c r="J41" s="200"/>
      <c r="K41" s="201">
        <f t="shared" si="5"/>
        <v>0</v>
      </c>
      <c r="L41" s="206"/>
      <c r="M41" s="206"/>
      <c r="N41" s="206"/>
      <c r="O41" s="206"/>
      <c r="P41" s="206"/>
      <c r="Q41" s="206"/>
      <c r="R41" s="203">
        <f t="shared" si="3"/>
        <v>-4900</v>
      </c>
    </row>
    <row r="42" spans="1:18" s="180" customFormat="1" ht="47.25" hidden="1" x14ac:dyDescent="0.2">
      <c r="A42" s="195"/>
      <c r="B42" s="221" t="s">
        <v>414</v>
      </c>
      <c r="C42" s="205">
        <v>3192</v>
      </c>
      <c r="D42" s="703">
        <v>1030</v>
      </c>
      <c r="E42" s="477" t="s">
        <v>415</v>
      </c>
      <c r="F42" s="198">
        <f t="shared" si="6"/>
        <v>0</v>
      </c>
      <c r="G42" s="200"/>
      <c r="H42" s="200"/>
      <c r="I42" s="200"/>
      <c r="J42" s="200"/>
      <c r="K42" s="201"/>
      <c r="L42" s="206"/>
      <c r="M42" s="206"/>
      <c r="N42" s="206"/>
      <c r="O42" s="206"/>
      <c r="P42" s="206"/>
      <c r="Q42" s="206"/>
      <c r="R42" s="203">
        <f t="shared" si="3"/>
        <v>0</v>
      </c>
    </row>
    <row r="43" spans="1:18" s="180" customFormat="1" ht="15.75" hidden="1" x14ac:dyDescent="0.2">
      <c r="A43" s="195"/>
      <c r="B43" s="221" t="s">
        <v>59</v>
      </c>
      <c r="C43" s="205" t="s">
        <v>60</v>
      </c>
      <c r="D43" s="703" t="s">
        <v>61</v>
      </c>
      <c r="E43" s="477" t="s">
        <v>62</v>
      </c>
      <c r="F43" s="198">
        <f t="shared" si="6"/>
        <v>0</v>
      </c>
      <c r="G43" s="200"/>
      <c r="H43" s="200"/>
      <c r="I43" s="200"/>
      <c r="J43" s="200"/>
      <c r="K43" s="201">
        <f t="shared" si="5"/>
        <v>0</v>
      </c>
      <c r="L43" s="206"/>
      <c r="M43" s="206"/>
      <c r="N43" s="206"/>
      <c r="O43" s="206"/>
      <c r="P43" s="206"/>
      <c r="Q43" s="206"/>
      <c r="R43" s="203">
        <f t="shared" si="3"/>
        <v>0</v>
      </c>
    </row>
    <row r="44" spans="1:18" s="180" customFormat="1" ht="39.75" hidden="1" customHeight="1" x14ac:dyDescent="0.2">
      <c r="A44" s="195"/>
      <c r="B44" s="221" t="s">
        <v>416</v>
      </c>
      <c r="C44" s="205" t="s">
        <v>417</v>
      </c>
      <c r="D44" s="703" t="s">
        <v>65</v>
      </c>
      <c r="E44" s="477" t="s">
        <v>418</v>
      </c>
      <c r="F44" s="198">
        <f t="shared" si="6"/>
        <v>0</v>
      </c>
      <c r="G44" s="222"/>
      <c r="H44" s="222"/>
      <c r="I44" s="222"/>
      <c r="J44" s="200"/>
      <c r="K44" s="201">
        <f t="shared" si="5"/>
        <v>0</v>
      </c>
      <c r="L44" s="206"/>
      <c r="M44" s="206"/>
      <c r="N44" s="206"/>
      <c r="O44" s="206"/>
      <c r="P44" s="206"/>
      <c r="Q44" s="206"/>
      <c r="R44" s="203">
        <f t="shared" si="3"/>
        <v>0</v>
      </c>
    </row>
    <row r="45" spans="1:18" s="180" customFormat="1" ht="31.5" x14ac:dyDescent="0.2">
      <c r="A45" s="195"/>
      <c r="B45" s="221" t="s">
        <v>63</v>
      </c>
      <c r="C45" s="205" t="s">
        <v>64</v>
      </c>
      <c r="D45" s="703" t="s">
        <v>65</v>
      </c>
      <c r="E45" s="477" t="s">
        <v>66</v>
      </c>
      <c r="F45" s="198">
        <f t="shared" si="6"/>
        <v>-94000</v>
      </c>
      <c r="G45" s="200">
        <v>-94000</v>
      </c>
      <c r="H45" s="200"/>
      <c r="I45" s="200"/>
      <c r="J45" s="200"/>
      <c r="K45" s="201">
        <f t="shared" si="5"/>
        <v>0</v>
      </c>
      <c r="L45" s="206"/>
      <c r="M45" s="206"/>
      <c r="N45" s="206"/>
      <c r="O45" s="206"/>
      <c r="P45" s="206"/>
      <c r="Q45" s="206"/>
      <c r="R45" s="203">
        <f t="shared" si="3"/>
        <v>-94000</v>
      </c>
    </row>
    <row r="46" spans="1:18" s="180" customFormat="1" ht="15.75" hidden="1" x14ac:dyDescent="0.2">
      <c r="A46" s="195"/>
      <c r="B46" s="223"/>
      <c r="C46" s="197"/>
      <c r="D46" s="702"/>
      <c r="E46" s="724"/>
      <c r="F46" s="198">
        <f t="shared" si="6"/>
        <v>0</v>
      </c>
      <c r="G46" s="198"/>
      <c r="H46" s="200"/>
      <c r="I46" s="200"/>
      <c r="J46" s="200"/>
      <c r="K46" s="201">
        <f t="shared" si="5"/>
        <v>0</v>
      </c>
      <c r="L46" s="206"/>
      <c r="M46" s="206"/>
      <c r="N46" s="206"/>
      <c r="O46" s="206"/>
      <c r="P46" s="206"/>
      <c r="Q46" s="206"/>
      <c r="R46" s="203">
        <f t="shared" si="3"/>
        <v>0</v>
      </c>
    </row>
    <row r="47" spans="1:18" s="180" customFormat="1" ht="31.5" hidden="1" x14ac:dyDescent="0.2">
      <c r="A47" s="195"/>
      <c r="B47" s="221" t="s">
        <v>69</v>
      </c>
      <c r="C47" s="205" t="s">
        <v>70</v>
      </c>
      <c r="D47" s="703" t="s">
        <v>71</v>
      </c>
      <c r="E47" s="477" t="s">
        <v>72</v>
      </c>
      <c r="F47" s="198">
        <f t="shared" si="6"/>
        <v>0</v>
      </c>
      <c r="G47" s="200"/>
      <c r="H47" s="200"/>
      <c r="I47" s="200"/>
      <c r="J47" s="200"/>
      <c r="K47" s="201">
        <f t="shared" si="5"/>
        <v>0</v>
      </c>
      <c r="L47" s="206"/>
      <c r="M47" s="206"/>
      <c r="N47" s="206"/>
      <c r="O47" s="206"/>
      <c r="P47" s="206"/>
      <c r="Q47" s="206"/>
      <c r="R47" s="203">
        <f t="shared" si="3"/>
        <v>0</v>
      </c>
    </row>
    <row r="48" spans="1:18" s="180" customFormat="1" ht="15.75" hidden="1" x14ac:dyDescent="0.2">
      <c r="A48" s="195"/>
      <c r="B48" s="223"/>
      <c r="C48" s="197"/>
      <c r="D48" s="702"/>
      <c r="E48" s="724"/>
      <c r="F48" s="198"/>
      <c r="G48" s="198"/>
      <c r="H48" s="198"/>
      <c r="I48" s="198"/>
      <c r="J48" s="198"/>
      <c r="K48" s="201">
        <f t="shared" si="5"/>
        <v>0</v>
      </c>
      <c r="L48" s="201"/>
      <c r="M48" s="201"/>
      <c r="N48" s="201"/>
      <c r="O48" s="201"/>
      <c r="P48" s="201"/>
      <c r="Q48" s="201"/>
      <c r="R48" s="203">
        <f t="shared" si="3"/>
        <v>0</v>
      </c>
    </row>
    <row r="49" spans="1:18" s="180" customFormat="1" ht="39.75" hidden="1" customHeight="1" x14ac:dyDescent="0.2">
      <c r="A49" s="195"/>
      <c r="B49" s="221"/>
      <c r="C49" s="205"/>
      <c r="D49" s="703"/>
      <c r="E49" s="477" t="s">
        <v>391</v>
      </c>
      <c r="F49" s="198"/>
      <c r="G49" s="200"/>
      <c r="H49" s="200"/>
      <c r="I49" s="200"/>
      <c r="J49" s="200"/>
      <c r="K49" s="201">
        <f t="shared" si="5"/>
        <v>0</v>
      </c>
      <c r="L49" s="206"/>
      <c r="M49" s="206"/>
      <c r="N49" s="206"/>
      <c r="O49" s="206"/>
      <c r="P49" s="206"/>
      <c r="Q49" s="206"/>
      <c r="R49" s="203">
        <f t="shared" si="3"/>
        <v>0</v>
      </c>
    </row>
    <row r="50" spans="1:18" s="180" customFormat="1" ht="31.5" hidden="1" x14ac:dyDescent="0.2">
      <c r="A50" s="195"/>
      <c r="B50" s="221" t="s">
        <v>75</v>
      </c>
      <c r="C50" s="205" t="s">
        <v>76</v>
      </c>
      <c r="D50" s="703" t="s">
        <v>71</v>
      </c>
      <c r="E50" s="477" t="s">
        <v>77</v>
      </c>
      <c r="F50" s="198">
        <f t="shared" si="6"/>
        <v>0</v>
      </c>
      <c r="G50" s="200"/>
      <c r="H50" s="200"/>
      <c r="I50" s="200"/>
      <c r="J50" s="200"/>
      <c r="K50" s="201">
        <f t="shared" si="5"/>
        <v>0</v>
      </c>
      <c r="L50" s="206"/>
      <c r="M50" s="206"/>
      <c r="N50" s="206"/>
      <c r="O50" s="206"/>
      <c r="P50" s="206"/>
      <c r="Q50" s="206"/>
      <c r="R50" s="203">
        <f t="shared" si="3"/>
        <v>0</v>
      </c>
    </row>
    <row r="51" spans="1:18" s="180" customFormat="1" ht="30" hidden="1" customHeight="1" x14ac:dyDescent="0.2">
      <c r="A51" s="195"/>
      <c r="B51" s="224"/>
      <c r="C51" s="205"/>
      <c r="D51" s="706"/>
      <c r="E51" s="477" t="s">
        <v>419</v>
      </c>
      <c r="F51" s="198">
        <f t="shared" si="6"/>
        <v>0</v>
      </c>
      <c r="G51" s="200"/>
      <c r="H51" s="200"/>
      <c r="I51" s="200"/>
      <c r="J51" s="200"/>
      <c r="K51" s="201">
        <f t="shared" si="5"/>
        <v>0</v>
      </c>
      <c r="L51" s="206"/>
      <c r="M51" s="206"/>
      <c r="N51" s="206"/>
      <c r="O51" s="206"/>
      <c r="P51" s="206"/>
      <c r="Q51" s="206"/>
      <c r="R51" s="203">
        <f t="shared" si="3"/>
        <v>0</v>
      </c>
    </row>
    <row r="52" spans="1:18" s="180" customFormat="1" ht="53.25" hidden="1" customHeight="1" x14ac:dyDescent="0.2">
      <c r="A52" s="195"/>
      <c r="B52" s="224"/>
      <c r="C52" s="225"/>
      <c r="D52" s="706"/>
      <c r="E52" s="725"/>
      <c r="F52" s="198"/>
      <c r="G52" s="200"/>
      <c r="H52" s="200"/>
      <c r="I52" s="200"/>
      <c r="J52" s="200"/>
      <c r="K52" s="201">
        <f t="shared" si="5"/>
        <v>0</v>
      </c>
      <c r="L52" s="206"/>
      <c r="M52" s="206"/>
      <c r="N52" s="206"/>
      <c r="O52" s="206"/>
      <c r="P52" s="206"/>
      <c r="Q52" s="206"/>
      <c r="R52" s="203">
        <f t="shared" si="3"/>
        <v>0</v>
      </c>
    </row>
    <row r="53" spans="1:18" s="180" customFormat="1" ht="31.5" hidden="1" x14ac:dyDescent="0.2">
      <c r="A53" s="195"/>
      <c r="B53" s="223"/>
      <c r="C53" s="226"/>
      <c r="D53" s="707"/>
      <c r="E53" s="477" t="s">
        <v>391</v>
      </c>
      <c r="F53" s="198">
        <f t="shared" si="6"/>
        <v>0</v>
      </c>
      <c r="G53" s="204"/>
      <c r="H53" s="200"/>
      <c r="I53" s="200"/>
      <c r="J53" s="198"/>
      <c r="K53" s="201">
        <f t="shared" si="5"/>
        <v>0</v>
      </c>
      <c r="L53" s="201"/>
      <c r="M53" s="201"/>
      <c r="N53" s="201"/>
      <c r="O53" s="201"/>
      <c r="P53" s="201"/>
      <c r="Q53" s="206"/>
      <c r="R53" s="203">
        <f t="shared" si="3"/>
        <v>0</v>
      </c>
    </row>
    <row r="54" spans="1:18" s="180" customFormat="1" ht="31.5" x14ac:dyDescent="0.2">
      <c r="A54" s="195"/>
      <c r="B54" s="221" t="s">
        <v>78</v>
      </c>
      <c r="C54" s="205" t="s">
        <v>79</v>
      </c>
      <c r="D54" s="703" t="s">
        <v>80</v>
      </c>
      <c r="E54" s="477" t="s">
        <v>81</v>
      </c>
      <c r="F54" s="198">
        <f t="shared" si="6"/>
        <v>60000</v>
      </c>
      <c r="G54" s="200">
        <v>60000</v>
      </c>
      <c r="H54" s="200"/>
      <c r="I54" s="200"/>
      <c r="J54" s="200"/>
      <c r="K54" s="217">
        <f t="shared" si="5"/>
        <v>0</v>
      </c>
      <c r="L54" s="204"/>
      <c r="M54" s="204"/>
      <c r="N54" s="204"/>
      <c r="O54" s="204"/>
      <c r="P54" s="204"/>
      <c r="Q54" s="204"/>
      <c r="R54" s="203">
        <f t="shared" si="3"/>
        <v>60000</v>
      </c>
    </row>
    <row r="55" spans="1:18" s="180" customFormat="1" ht="15.75" hidden="1" x14ac:dyDescent="0.2">
      <c r="A55" s="195"/>
      <c r="B55" s="221" t="s">
        <v>84</v>
      </c>
      <c r="C55" s="205" t="s">
        <v>85</v>
      </c>
      <c r="D55" s="703" t="s">
        <v>80</v>
      </c>
      <c r="E55" s="477" t="s">
        <v>86</v>
      </c>
      <c r="F55" s="198">
        <f t="shared" si="6"/>
        <v>0</v>
      </c>
      <c r="G55" s="200"/>
      <c r="H55" s="200"/>
      <c r="I55" s="200"/>
      <c r="J55" s="200"/>
      <c r="K55" s="201">
        <f t="shared" si="5"/>
        <v>0</v>
      </c>
      <c r="L55" s="206"/>
      <c r="M55" s="206"/>
      <c r="N55" s="206"/>
      <c r="O55" s="206"/>
      <c r="P55" s="206"/>
      <c r="Q55" s="206"/>
      <c r="R55" s="203">
        <f t="shared" si="3"/>
        <v>0</v>
      </c>
    </row>
    <row r="56" spans="1:18" s="180" customFormat="1" ht="47.25" x14ac:dyDescent="0.2">
      <c r="A56" s="195"/>
      <c r="B56" s="221" t="s">
        <v>610</v>
      </c>
      <c r="C56" s="205" t="s">
        <v>730</v>
      </c>
      <c r="D56" s="703" t="s">
        <v>80</v>
      </c>
      <c r="E56" s="477" t="s">
        <v>729</v>
      </c>
      <c r="F56" s="198">
        <f t="shared" si="6"/>
        <v>129470</v>
      </c>
      <c r="G56" s="200">
        <v>129470</v>
      </c>
      <c r="H56" s="200"/>
      <c r="I56" s="200"/>
      <c r="J56" s="200"/>
      <c r="K56" s="201"/>
      <c r="L56" s="206"/>
      <c r="M56" s="206"/>
      <c r="N56" s="206"/>
      <c r="O56" s="206"/>
      <c r="P56" s="206"/>
      <c r="Q56" s="206"/>
      <c r="R56" s="203">
        <f t="shared" si="3"/>
        <v>129470</v>
      </c>
    </row>
    <row r="57" spans="1:18" s="180" customFormat="1" ht="15.75" x14ac:dyDescent="0.2">
      <c r="A57" s="195"/>
      <c r="B57" s="221" t="s">
        <v>87</v>
      </c>
      <c r="C57" s="205" t="s">
        <v>88</v>
      </c>
      <c r="D57" s="703" t="s">
        <v>80</v>
      </c>
      <c r="E57" s="477" t="s">
        <v>89</v>
      </c>
      <c r="F57" s="198">
        <f t="shared" si="6"/>
        <v>13200</v>
      </c>
      <c r="G57" s="200">
        <v>13200</v>
      </c>
      <c r="H57" s="200"/>
      <c r="I57" s="200"/>
      <c r="J57" s="200"/>
      <c r="K57" s="217">
        <f t="shared" si="5"/>
        <v>0</v>
      </c>
      <c r="L57" s="204"/>
      <c r="M57" s="204"/>
      <c r="N57" s="204"/>
      <c r="O57" s="204"/>
      <c r="P57" s="204"/>
      <c r="Q57" s="204"/>
      <c r="R57" s="203">
        <f t="shared" si="3"/>
        <v>13200</v>
      </c>
    </row>
    <row r="58" spans="1:18" s="180" customFormat="1" ht="15.75" hidden="1" x14ac:dyDescent="0.2">
      <c r="A58" s="195"/>
      <c r="B58" s="221"/>
      <c r="C58" s="205"/>
      <c r="D58" s="706"/>
      <c r="E58" s="477"/>
      <c r="F58" s="198"/>
      <c r="G58" s="198"/>
      <c r="H58" s="200"/>
      <c r="I58" s="200"/>
      <c r="J58" s="200"/>
      <c r="K58" s="201">
        <f t="shared" si="5"/>
        <v>0</v>
      </c>
      <c r="L58" s="206"/>
      <c r="M58" s="206"/>
      <c r="N58" s="206"/>
      <c r="O58" s="206"/>
      <c r="P58" s="206"/>
      <c r="Q58" s="206"/>
      <c r="R58" s="203">
        <f t="shared" si="3"/>
        <v>0</v>
      </c>
    </row>
    <row r="59" spans="1:18" s="180" customFormat="1" ht="94.5" hidden="1" x14ac:dyDescent="0.2">
      <c r="A59" s="195"/>
      <c r="B59" s="221" t="s">
        <v>420</v>
      </c>
      <c r="C59" s="205" t="s">
        <v>421</v>
      </c>
      <c r="D59" s="703" t="s">
        <v>98</v>
      </c>
      <c r="E59" s="477" t="s">
        <v>422</v>
      </c>
      <c r="F59" s="198">
        <f t="shared" si="6"/>
        <v>0</v>
      </c>
      <c r="G59" s="200"/>
      <c r="H59" s="200"/>
      <c r="I59" s="200"/>
      <c r="J59" s="200"/>
      <c r="K59" s="201">
        <f t="shared" si="5"/>
        <v>0</v>
      </c>
      <c r="L59" s="206"/>
      <c r="M59" s="206"/>
      <c r="N59" s="206"/>
      <c r="O59" s="206"/>
      <c r="P59" s="206"/>
      <c r="Q59" s="206"/>
      <c r="R59" s="203">
        <f t="shared" si="3"/>
        <v>0</v>
      </c>
    </row>
    <row r="60" spans="1:18" s="180" customFormat="1" ht="31.5" hidden="1" x14ac:dyDescent="0.2">
      <c r="A60" s="195"/>
      <c r="B60" s="221" t="s">
        <v>96</v>
      </c>
      <c r="C60" s="205" t="s">
        <v>97</v>
      </c>
      <c r="D60" s="703" t="s">
        <v>98</v>
      </c>
      <c r="E60" s="477" t="s">
        <v>99</v>
      </c>
      <c r="F60" s="198">
        <f t="shared" si="6"/>
        <v>0</v>
      </c>
      <c r="G60" s="200"/>
      <c r="H60" s="200"/>
      <c r="I60" s="200"/>
      <c r="J60" s="200"/>
      <c r="K60" s="201">
        <f t="shared" si="5"/>
        <v>0</v>
      </c>
      <c r="L60" s="206"/>
      <c r="M60" s="206"/>
      <c r="N60" s="206"/>
      <c r="O60" s="206"/>
      <c r="P60" s="206"/>
      <c r="Q60" s="206"/>
      <c r="R60" s="203">
        <f t="shared" si="3"/>
        <v>0</v>
      </c>
    </row>
    <row r="61" spans="1:18" s="180" customFormat="1" ht="15.75" hidden="1" x14ac:dyDescent="0.2">
      <c r="A61" s="195"/>
      <c r="B61" s="221" t="s">
        <v>100</v>
      </c>
      <c r="C61" s="205" t="s">
        <v>101</v>
      </c>
      <c r="D61" s="703" t="s">
        <v>102</v>
      </c>
      <c r="E61" s="477" t="s">
        <v>103</v>
      </c>
      <c r="F61" s="198">
        <f t="shared" si="6"/>
        <v>0</v>
      </c>
      <c r="G61" s="200"/>
      <c r="H61" s="200"/>
      <c r="I61" s="200"/>
      <c r="J61" s="200"/>
      <c r="K61" s="217">
        <f t="shared" si="5"/>
        <v>0</v>
      </c>
      <c r="L61" s="204"/>
      <c r="M61" s="204"/>
      <c r="N61" s="204"/>
      <c r="O61" s="204"/>
      <c r="P61" s="204"/>
      <c r="Q61" s="204"/>
      <c r="R61" s="203">
        <f t="shared" si="3"/>
        <v>0</v>
      </c>
    </row>
    <row r="62" spans="1:18" s="180" customFormat="1" ht="15.75" hidden="1" x14ac:dyDescent="0.2">
      <c r="A62" s="195"/>
      <c r="B62" s="221" t="s">
        <v>423</v>
      </c>
      <c r="C62" s="205" t="s">
        <v>424</v>
      </c>
      <c r="D62" s="703" t="s">
        <v>172</v>
      </c>
      <c r="E62" s="477" t="s">
        <v>425</v>
      </c>
      <c r="F62" s="198">
        <f t="shared" si="6"/>
        <v>0</v>
      </c>
      <c r="G62" s="200"/>
      <c r="H62" s="200"/>
      <c r="I62" s="200"/>
      <c r="J62" s="200"/>
      <c r="K62" s="217">
        <f>N62+L62</f>
        <v>0</v>
      </c>
      <c r="L62" s="204"/>
      <c r="M62" s="204"/>
      <c r="N62" s="204"/>
      <c r="O62" s="204"/>
      <c r="P62" s="204"/>
      <c r="Q62" s="204"/>
      <c r="R62" s="203">
        <f t="shared" si="3"/>
        <v>0</v>
      </c>
    </row>
    <row r="63" spans="1:18" s="180" customFormat="1" ht="31.5" hidden="1" x14ac:dyDescent="0.2">
      <c r="A63" s="195"/>
      <c r="B63" s="221" t="s">
        <v>426</v>
      </c>
      <c r="C63" s="205" t="s">
        <v>427</v>
      </c>
      <c r="D63" s="703" t="s">
        <v>172</v>
      </c>
      <c r="E63" s="477" t="s">
        <v>428</v>
      </c>
      <c r="F63" s="198">
        <f>G63+J63</f>
        <v>0</v>
      </c>
      <c r="G63" s="200"/>
      <c r="H63" s="200"/>
      <c r="I63" s="200"/>
      <c r="J63" s="200"/>
      <c r="K63" s="217">
        <f>N63+L63</f>
        <v>0</v>
      </c>
      <c r="L63" s="204"/>
      <c r="M63" s="206"/>
      <c r="N63" s="206"/>
      <c r="O63" s="206"/>
      <c r="P63" s="206"/>
      <c r="Q63" s="204"/>
      <c r="R63" s="203">
        <f t="shared" si="3"/>
        <v>0</v>
      </c>
    </row>
    <row r="64" spans="1:18" s="180" customFormat="1" ht="47.25" hidden="1" x14ac:dyDescent="0.2">
      <c r="A64" s="195"/>
      <c r="B64" s="221" t="s">
        <v>559</v>
      </c>
      <c r="C64" s="205" t="s">
        <v>560</v>
      </c>
      <c r="D64" s="703" t="s">
        <v>116</v>
      </c>
      <c r="E64" s="477" t="s">
        <v>572</v>
      </c>
      <c r="F64" s="198">
        <f>G64+J64</f>
        <v>0</v>
      </c>
      <c r="G64" s="200"/>
      <c r="H64" s="200"/>
      <c r="I64" s="200"/>
      <c r="J64" s="200"/>
      <c r="K64" s="217">
        <f>N64+L64</f>
        <v>0</v>
      </c>
      <c r="L64" s="204"/>
      <c r="M64" s="206"/>
      <c r="N64" s="206"/>
      <c r="O64" s="206"/>
      <c r="P64" s="206"/>
      <c r="Q64" s="204"/>
      <c r="R64" s="203">
        <f t="shared" si="3"/>
        <v>0</v>
      </c>
    </row>
    <row r="65" spans="1:18" s="180" customFormat="1" ht="47.25" x14ac:dyDescent="0.2">
      <c r="A65" s="195"/>
      <c r="B65" s="221" t="s">
        <v>104</v>
      </c>
      <c r="C65" s="205" t="s">
        <v>105</v>
      </c>
      <c r="D65" s="703" t="s">
        <v>106</v>
      </c>
      <c r="E65" s="477" t="s">
        <v>107</v>
      </c>
      <c r="F65" s="198">
        <f t="shared" si="6"/>
        <v>-42200</v>
      </c>
      <c r="G65" s="200">
        <f>-13200-9000-20000</f>
        <v>-42200</v>
      </c>
      <c r="H65" s="200"/>
      <c r="I65" s="200"/>
      <c r="J65" s="200"/>
      <c r="K65" s="201">
        <f t="shared" si="5"/>
        <v>0</v>
      </c>
      <c r="L65" s="206"/>
      <c r="M65" s="206"/>
      <c r="N65" s="206"/>
      <c r="O65" s="206"/>
      <c r="P65" s="206"/>
      <c r="Q65" s="206"/>
      <c r="R65" s="203">
        <f t="shared" si="3"/>
        <v>-42200</v>
      </c>
    </row>
    <row r="66" spans="1:18" s="180" customFormat="1" ht="31.5" hidden="1" x14ac:dyDescent="0.2">
      <c r="A66" s="195"/>
      <c r="B66" s="221" t="s">
        <v>108</v>
      </c>
      <c r="C66" s="205" t="s">
        <v>109</v>
      </c>
      <c r="D66" s="703" t="s">
        <v>110</v>
      </c>
      <c r="E66" s="477" t="s">
        <v>111</v>
      </c>
      <c r="F66" s="198">
        <f t="shared" si="6"/>
        <v>0</v>
      </c>
      <c r="G66" s="200"/>
      <c r="H66" s="200"/>
      <c r="I66" s="200"/>
      <c r="J66" s="204"/>
      <c r="K66" s="201">
        <f t="shared" si="5"/>
        <v>0</v>
      </c>
      <c r="L66" s="206"/>
      <c r="M66" s="206"/>
      <c r="N66" s="206"/>
      <c r="O66" s="206"/>
      <c r="P66" s="206">
        <f>O66</f>
        <v>0</v>
      </c>
      <c r="Q66" s="206"/>
      <c r="R66" s="203">
        <f t="shared" si="3"/>
        <v>0</v>
      </c>
    </row>
    <row r="67" spans="1:18" s="180" customFormat="1" ht="31.5" hidden="1" x14ac:dyDescent="0.2">
      <c r="A67" s="195"/>
      <c r="B67" s="221" t="s">
        <v>114</v>
      </c>
      <c r="C67" s="205" t="s">
        <v>115</v>
      </c>
      <c r="D67" s="703" t="s">
        <v>116</v>
      </c>
      <c r="E67" s="477" t="s">
        <v>117</v>
      </c>
      <c r="F67" s="198">
        <f t="shared" si="6"/>
        <v>0</v>
      </c>
      <c r="G67" s="200"/>
      <c r="H67" s="200"/>
      <c r="I67" s="200"/>
      <c r="J67" s="204"/>
      <c r="K67" s="217">
        <f t="shared" si="5"/>
        <v>0</v>
      </c>
      <c r="L67" s="204"/>
      <c r="M67" s="206"/>
      <c r="N67" s="206"/>
      <c r="O67" s="206"/>
      <c r="P67" s="206"/>
      <c r="Q67" s="204"/>
      <c r="R67" s="203">
        <f t="shared" si="3"/>
        <v>0</v>
      </c>
    </row>
    <row r="68" spans="1:18" s="180" customFormat="1" ht="65.25" hidden="1" customHeight="1" x14ac:dyDescent="0.2">
      <c r="A68" s="195"/>
      <c r="B68" s="221" t="s">
        <v>118</v>
      </c>
      <c r="C68" s="205" t="s">
        <v>119</v>
      </c>
      <c r="D68" s="703" t="s">
        <v>116</v>
      </c>
      <c r="E68" s="477" t="s">
        <v>120</v>
      </c>
      <c r="F68" s="198">
        <f t="shared" si="6"/>
        <v>0</v>
      </c>
      <c r="G68" s="200"/>
      <c r="H68" s="200"/>
      <c r="I68" s="200"/>
      <c r="J68" s="204"/>
      <c r="K68" s="217">
        <f t="shared" si="5"/>
        <v>0</v>
      </c>
      <c r="L68" s="204"/>
      <c r="M68" s="206"/>
      <c r="N68" s="206"/>
      <c r="O68" s="206"/>
      <c r="P68" s="206"/>
      <c r="Q68" s="204"/>
      <c r="R68" s="203">
        <f t="shared" si="3"/>
        <v>0</v>
      </c>
    </row>
    <row r="69" spans="1:18" s="180" customFormat="1" ht="31.5" hidden="1" x14ac:dyDescent="0.2">
      <c r="A69" s="195"/>
      <c r="B69" s="221" t="s">
        <v>121</v>
      </c>
      <c r="C69" s="205" t="s">
        <v>122</v>
      </c>
      <c r="D69" s="703" t="s">
        <v>116</v>
      </c>
      <c r="E69" s="477" t="s">
        <v>123</v>
      </c>
      <c r="F69" s="198">
        <f t="shared" si="6"/>
        <v>0</v>
      </c>
      <c r="G69" s="200"/>
      <c r="H69" s="200"/>
      <c r="I69" s="200"/>
      <c r="J69" s="204"/>
      <c r="K69" s="201">
        <f t="shared" si="5"/>
        <v>0</v>
      </c>
      <c r="L69" s="206"/>
      <c r="M69" s="206"/>
      <c r="N69" s="206"/>
      <c r="O69" s="206"/>
      <c r="P69" s="206"/>
      <c r="Q69" s="206"/>
      <c r="R69" s="203">
        <f t="shared" si="3"/>
        <v>0</v>
      </c>
    </row>
    <row r="70" spans="1:18" s="180" customFormat="1" ht="42" hidden="1" customHeight="1" x14ac:dyDescent="0.2">
      <c r="A70" s="195"/>
      <c r="B70" s="221" t="s">
        <v>124</v>
      </c>
      <c r="C70" s="205" t="s">
        <v>125</v>
      </c>
      <c r="D70" s="703" t="s">
        <v>126</v>
      </c>
      <c r="E70" s="477" t="s">
        <v>127</v>
      </c>
      <c r="F70" s="198">
        <f t="shared" si="6"/>
        <v>0</v>
      </c>
      <c r="G70" s="200"/>
      <c r="H70" s="200"/>
      <c r="I70" s="200"/>
      <c r="J70" s="204"/>
      <c r="K70" s="201"/>
      <c r="L70" s="206"/>
      <c r="M70" s="206"/>
      <c r="N70" s="206"/>
      <c r="O70" s="206"/>
      <c r="P70" s="206"/>
      <c r="Q70" s="206"/>
      <c r="R70" s="203">
        <f t="shared" si="3"/>
        <v>0</v>
      </c>
    </row>
    <row r="71" spans="1:18" s="180" customFormat="1" ht="15.75" hidden="1" x14ac:dyDescent="0.2">
      <c r="A71" s="195"/>
      <c r="B71" s="221" t="s">
        <v>128</v>
      </c>
      <c r="C71" s="205" t="s">
        <v>129</v>
      </c>
      <c r="D71" s="703" t="s">
        <v>126</v>
      </c>
      <c r="E71" s="477" t="s">
        <v>130</v>
      </c>
      <c r="F71" s="198">
        <f t="shared" si="6"/>
        <v>0</v>
      </c>
      <c r="G71" s="200"/>
      <c r="H71" s="200"/>
      <c r="I71" s="200"/>
      <c r="J71" s="204"/>
      <c r="K71" s="201">
        <f t="shared" si="5"/>
        <v>0</v>
      </c>
      <c r="L71" s="206"/>
      <c r="M71" s="206"/>
      <c r="N71" s="206"/>
      <c r="O71" s="206"/>
      <c r="P71" s="206"/>
      <c r="Q71" s="206"/>
      <c r="R71" s="203">
        <f t="shared" si="3"/>
        <v>0</v>
      </c>
    </row>
    <row r="72" spans="1:18" s="180" customFormat="1" ht="15.75" hidden="1" x14ac:dyDescent="0.2">
      <c r="A72" s="195"/>
      <c r="B72" s="221" t="s">
        <v>429</v>
      </c>
      <c r="C72" s="205" t="s">
        <v>430</v>
      </c>
      <c r="D72" s="703" t="s">
        <v>431</v>
      </c>
      <c r="E72" s="726" t="s">
        <v>432</v>
      </c>
      <c r="F72" s="198">
        <f t="shared" si="6"/>
        <v>0</v>
      </c>
      <c r="G72" s="200"/>
      <c r="H72" s="200"/>
      <c r="I72" s="200"/>
      <c r="J72" s="204"/>
      <c r="K72" s="201">
        <f t="shared" si="5"/>
        <v>0</v>
      </c>
      <c r="L72" s="206"/>
      <c r="M72" s="206"/>
      <c r="N72" s="206"/>
      <c r="O72" s="206"/>
      <c r="P72" s="206"/>
      <c r="Q72" s="206"/>
      <c r="R72" s="203">
        <f t="shared" si="3"/>
        <v>0</v>
      </c>
    </row>
    <row r="73" spans="1:18" s="180" customFormat="1" ht="15.75" hidden="1" x14ac:dyDescent="0.2">
      <c r="A73" s="195"/>
      <c r="B73" s="221"/>
      <c r="C73" s="205"/>
      <c r="D73" s="706"/>
      <c r="E73" s="727"/>
      <c r="F73" s="198"/>
      <c r="G73" s="198"/>
      <c r="H73" s="198"/>
      <c r="I73" s="198"/>
      <c r="J73" s="217"/>
      <c r="K73" s="201">
        <f t="shared" si="5"/>
        <v>0</v>
      </c>
      <c r="L73" s="201"/>
      <c r="M73" s="201"/>
      <c r="N73" s="201"/>
      <c r="O73" s="201"/>
      <c r="P73" s="201">
        <f t="shared" ref="P73:P82" si="7">O73</f>
        <v>0</v>
      </c>
      <c r="Q73" s="201"/>
      <c r="R73" s="203">
        <f t="shared" si="3"/>
        <v>0</v>
      </c>
    </row>
    <row r="74" spans="1:18" s="180" customFormat="1" ht="31.5" hidden="1" x14ac:dyDescent="0.2">
      <c r="A74" s="195"/>
      <c r="B74" s="221" t="s">
        <v>133</v>
      </c>
      <c r="C74" s="205" t="s">
        <v>134</v>
      </c>
      <c r="D74" s="703" t="s">
        <v>135</v>
      </c>
      <c r="E74" s="477" t="s">
        <v>136</v>
      </c>
      <c r="F74" s="198">
        <f t="shared" si="6"/>
        <v>0</v>
      </c>
      <c r="G74" s="200"/>
      <c r="H74" s="200"/>
      <c r="I74" s="200"/>
      <c r="J74" s="200"/>
      <c r="K74" s="217">
        <f t="shared" si="5"/>
        <v>0</v>
      </c>
      <c r="L74" s="204"/>
      <c r="M74" s="204"/>
      <c r="N74" s="204"/>
      <c r="O74" s="206"/>
      <c r="P74" s="206">
        <f t="shared" si="7"/>
        <v>0</v>
      </c>
      <c r="Q74" s="206"/>
      <c r="R74" s="203">
        <f t="shared" si="3"/>
        <v>0</v>
      </c>
    </row>
    <row r="75" spans="1:18" s="180" customFormat="1" ht="15" hidden="1" customHeight="1" x14ac:dyDescent="0.2">
      <c r="A75" s="195"/>
      <c r="B75" s="221" t="s">
        <v>137</v>
      </c>
      <c r="C75" s="205" t="s">
        <v>138</v>
      </c>
      <c r="D75" s="703" t="s">
        <v>139</v>
      </c>
      <c r="E75" s="477" t="s">
        <v>140</v>
      </c>
      <c r="F75" s="198">
        <f t="shared" si="6"/>
        <v>0</v>
      </c>
      <c r="G75" s="200"/>
      <c r="H75" s="200"/>
      <c r="I75" s="200"/>
      <c r="J75" s="204"/>
      <c r="K75" s="201">
        <f t="shared" si="5"/>
        <v>0</v>
      </c>
      <c r="L75" s="206"/>
      <c r="M75" s="206"/>
      <c r="N75" s="206"/>
      <c r="O75" s="206"/>
      <c r="P75" s="206">
        <f t="shared" si="7"/>
        <v>0</v>
      </c>
      <c r="Q75" s="206"/>
      <c r="R75" s="203">
        <f t="shared" si="3"/>
        <v>0</v>
      </c>
    </row>
    <row r="76" spans="1:18" s="180" customFormat="1" ht="15.75" hidden="1" x14ac:dyDescent="0.2">
      <c r="A76" s="195"/>
      <c r="B76" s="221"/>
      <c r="C76" s="205"/>
      <c r="D76" s="703"/>
      <c r="E76" s="477"/>
      <c r="F76" s="204"/>
      <c r="G76" s="204"/>
      <c r="H76" s="200"/>
      <c r="I76" s="200"/>
      <c r="J76" s="200"/>
      <c r="K76" s="201">
        <f t="shared" si="5"/>
        <v>0</v>
      </c>
      <c r="L76" s="206"/>
      <c r="M76" s="206"/>
      <c r="N76" s="206"/>
      <c r="O76" s="206"/>
      <c r="P76" s="206">
        <f t="shared" si="7"/>
        <v>0</v>
      </c>
      <c r="Q76" s="206">
        <f>O76</f>
        <v>0</v>
      </c>
      <c r="R76" s="203">
        <f t="shared" si="3"/>
        <v>0</v>
      </c>
    </row>
    <row r="77" spans="1:18" s="180" customFormat="1" ht="47.25" hidden="1" x14ac:dyDescent="0.2">
      <c r="A77" s="195"/>
      <c r="B77" s="221" t="s">
        <v>433</v>
      </c>
      <c r="C77" s="205" t="s">
        <v>434</v>
      </c>
      <c r="D77" s="703" t="s">
        <v>24</v>
      </c>
      <c r="E77" s="477" t="s">
        <v>435</v>
      </c>
      <c r="F77" s="198">
        <f t="shared" si="6"/>
        <v>0</v>
      </c>
      <c r="G77" s="227"/>
      <c r="H77" s="200"/>
      <c r="I77" s="200"/>
      <c r="J77" s="200"/>
      <c r="K77" s="201">
        <f t="shared" si="5"/>
        <v>0</v>
      </c>
      <c r="L77" s="206"/>
      <c r="M77" s="206"/>
      <c r="N77" s="206"/>
      <c r="O77" s="206"/>
      <c r="P77" s="206">
        <f t="shared" si="7"/>
        <v>0</v>
      </c>
      <c r="Q77" s="206">
        <f>O77</f>
        <v>0</v>
      </c>
      <c r="R77" s="203">
        <f t="shared" si="3"/>
        <v>0</v>
      </c>
    </row>
    <row r="78" spans="1:18" s="180" customFormat="1" ht="31.5" hidden="1" x14ac:dyDescent="0.2">
      <c r="A78" s="195"/>
      <c r="B78" s="221"/>
      <c r="C78" s="205"/>
      <c r="D78" s="703"/>
      <c r="E78" s="477" t="s">
        <v>436</v>
      </c>
      <c r="F78" s="198">
        <f t="shared" si="6"/>
        <v>0</v>
      </c>
      <c r="G78" s="227"/>
      <c r="H78" s="200"/>
      <c r="I78" s="200"/>
      <c r="J78" s="200"/>
      <c r="K78" s="201">
        <f t="shared" si="5"/>
        <v>0</v>
      </c>
      <c r="L78" s="206"/>
      <c r="M78" s="206"/>
      <c r="N78" s="206"/>
      <c r="O78" s="206"/>
      <c r="P78" s="206">
        <f t="shared" si="7"/>
        <v>0</v>
      </c>
      <c r="Q78" s="206"/>
      <c r="R78" s="203">
        <f t="shared" si="3"/>
        <v>0</v>
      </c>
    </row>
    <row r="79" spans="1:18" s="180" customFormat="1" ht="47.25" hidden="1" x14ac:dyDescent="0.2">
      <c r="A79" s="195"/>
      <c r="B79" s="221" t="s">
        <v>641</v>
      </c>
      <c r="C79" s="205" t="s">
        <v>815</v>
      </c>
      <c r="D79" s="703" t="s">
        <v>24</v>
      </c>
      <c r="E79" s="728" t="s">
        <v>819</v>
      </c>
      <c r="F79" s="198">
        <f t="shared" si="6"/>
        <v>0</v>
      </c>
      <c r="G79" s="200"/>
      <c r="H79" s="200"/>
      <c r="I79" s="200"/>
      <c r="J79" s="200"/>
      <c r="K79" s="217">
        <f t="shared" si="5"/>
        <v>0</v>
      </c>
      <c r="L79" s="204"/>
      <c r="M79" s="204"/>
      <c r="N79" s="204"/>
      <c r="O79" s="204"/>
      <c r="P79" s="204">
        <f t="shared" si="7"/>
        <v>0</v>
      </c>
      <c r="Q79" s="204"/>
      <c r="R79" s="203">
        <f t="shared" si="3"/>
        <v>0</v>
      </c>
    </row>
    <row r="80" spans="1:18" s="180" customFormat="1" ht="15" hidden="1" customHeight="1" x14ac:dyDescent="0.2">
      <c r="A80" s="195"/>
      <c r="B80" s="228" t="s">
        <v>437</v>
      </c>
      <c r="C80" s="205"/>
      <c r="D80" s="703"/>
      <c r="E80" s="728"/>
      <c r="F80" s="198">
        <f t="shared" si="6"/>
        <v>0</v>
      </c>
      <c r="G80" s="200"/>
      <c r="H80" s="200"/>
      <c r="I80" s="200"/>
      <c r="J80" s="200"/>
      <c r="K80" s="201">
        <f t="shared" si="5"/>
        <v>0</v>
      </c>
      <c r="L80" s="206"/>
      <c r="M80" s="206"/>
      <c r="N80" s="206"/>
      <c r="O80" s="206"/>
      <c r="P80" s="206">
        <f t="shared" si="7"/>
        <v>0</v>
      </c>
      <c r="Q80" s="206"/>
      <c r="R80" s="203">
        <f t="shared" si="3"/>
        <v>0</v>
      </c>
    </row>
    <row r="81" spans="1:19" s="180" customFormat="1" ht="15" hidden="1" customHeight="1" x14ac:dyDescent="0.2">
      <c r="A81" s="195"/>
      <c r="B81" s="228"/>
      <c r="C81" s="205"/>
      <c r="D81" s="703"/>
      <c r="E81" s="728"/>
      <c r="F81" s="198">
        <f t="shared" si="6"/>
        <v>0</v>
      </c>
      <c r="G81" s="200"/>
      <c r="H81" s="200"/>
      <c r="I81" s="200"/>
      <c r="J81" s="200"/>
      <c r="K81" s="201">
        <f t="shared" si="5"/>
        <v>0</v>
      </c>
      <c r="L81" s="206"/>
      <c r="M81" s="206"/>
      <c r="N81" s="206"/>
      <c r="O81" s="206"/>
      <c r="P81" s="206">
        <f t="shared" si="7"/>
        <v>0</v>
      </c>
      <c r="Q81" s="206"/>
      <c r="R81" s="203">
        <f t="shared" si="3"/>
        <v>0</v>
      </c>
    </row>
    <row r="82" spans="1:19" s="180" customFormat="1" ht="15" hidden="1" customHeight="1" x14ac:dyDescent="0.2">
      <c r="A82" s="195"/>
      <c r="B82" s="228"/>
      <c r="C82" s="205"/>
      <c r="D82" s="703"/>
      <c r="E82" s="728"/>
      <c r="F82" s="198">
        <f t="shared" si="6"/>
        <v>0</v>
      </c>
      <c r="G82" s="200"/>
      <c r="H82" s="200"/>
      <c r="I82" s="200"/>
      <c r="J82" s="200"/>
      <c r="K82" s="201">
        <f t="shared" si="5"/>
        <v>0</v>
      </c>
      <c r="L82" s="206"/>
      <c r="M82" s="206"/>
      <c r="N82" s="206"/>
      <c r="O82" s="206"/>
      <c r="P82" s="206">
        <f t="shared" si="7"/>
        <v>0</v>
      </c>
      <c r="Q82" s="206"/>
      <c r="R82" s="203">
        <f t="shared" si="3"/>
        <v>0</v>
      </c>
    </row>
    <row r="83" spans="1:19" s="180" customFormat="1" ht="15" hidden="1" customHeight="1" x14ac:dyDescent="0.2">
      <c r="A83" s="195"/>
      <c r="B83" s="229"/>
      <c r="C83" s="208" t="s">
        <v>296</v>
      </c>
      <c r="D83" s="704"/>
      <c r="E83" s="729"/>
      <c r="F83" s="210">
        <f t="shared" ref="F83:R83" si="8">SUM(F18:F82)-F19-F30-F51</f>
        <v>-1495425</v>
      </c>
      <c r="G83" s="210">
        <f t="shared" si="8"/>
        <v>-1495425</v>
      </c>
      <c r="H83" s="210">
        <f t="shared" si="8"/>
        <v>-1164363</v>
      </c>
      <c r="I83" s="210">
        <f t="shared" si="8"/>
        <v>-19491</v>
      </c>
      <c r="J83" s="210">
        <f t="shared" si="8"/>
        <v>0</v>
      </c>
      <c r="K83" s="210">
        <f t="shared" si="8"/>
        <v>-60000</v>
      </c>
      <c r="L83" s="210">
        <f t="shared" si="8"/>
        <v>0</v>
      </c>
      <c r="M83" s="210">
        <f t="shared" si="8"/>
        <v>0</v>
      </c>
      <c r="N83" s="210">
        <f t="shared" si="8"/>
        <v>-60000</v>
      </c>
      <c r="O83" s="210">
        <f t="shared" si="8"/>
        <v>0</v>
      </c>
      <c r="P83" s="210">
        <f t="shared" si="8"/>
        <v>0</v>
      </c>
      <c r="Q83" s="210">
        <f t="shared" si="8"/>
        <v>0</v>
      </c>
      <c r="R83" s="730">
        <f t="shared" si="8"/>
        <v>-1555425</v>
      </c>
    </row>
    <row r="84" spans="1:19" s="180" customFormat="1" ht="15.75" hidden="1" x14ac:dyDescent="0.2">
      <c r="A84" s="195"/>
      <c r="B84" s="230"/>
      <c r="C84" s="205"/>
      <c r="D84" s="703"/>
      <c r="E84" s="477"/>
      <c r="F84" s="200">
        <f t="shared" ref="F84:Q84" si="9">F14-F83</f>
        <v>0</v>
      </c>
      <c r="G84" s="200">
        <f t="shared" si="9"/>
        <v>0</v>
      </c>
      <c r="H84" s="200">
        <f t="shared" si="9"/>
        <v>0</v>
      </c>
      <c r="I84" s="200">
        <f t="shared" si="9"/>
        <v>0</v>
      </c>
      <c r="J84" s="200">
        <f t="shared" si="9"/>
        <v>0</v>
      </c>
      <c r="K84" s="200">
        <f t="shared" si="9"/>
        <v>0</v>
      </c>
      <c r="L84" s="200">
        <f t="shared" si="9"/>
        <v>0</v>
      </c>
      <c r="M84" s="200">
        <f t="shared" si="9"/>
        <v>0</v>
      </c>
      <c r="N84" s="200">
        <f t="shared" si="9"/>
        <v>0</v>
      </c>
      <c r="O84" s="200">
        <f t="shared" si="9"/>
        <v>0</v>
      </c>
      <c r="P84" s="200">
        <f t="shared" si="9"/>
        <v>0</v>
      </c>
      <c r="Q84" s="200">
        <f t="shared" si="9"/>
        <v>0</v>
      </c>
      <c r="R84" s="203">
        <f t="shared" si="3"/>
        <v>0</v>
      </c>
    </row>
    <row r="85" spans="1:19" s="180" customFormat="1" ht="31.5" x14ac:dyDescent="0.2">
      <c r="A85" s="195"/>
      <c r="B85" s="196" t="s">
        <v>141</v>
      </c>
      <c r="C85" s="205"/>
      <c r="D85" s="703"/>
      <c r="E85" s="716" t="s">
        <v>438</v>
      </c>
      <c r="F85" s="198">
        <f>F86</f>
        <v>4993678.59</v>
      </c>
      <c r="G85" s="198">
        <f t="shared" ref="G85:R85" si="10">G86</f>
        <v>4993678.59</v>
      </c>
      <c r="H85" s="198">
        <f t="shared" si="10"/>
        <v>3602912.02</v>
      </c>
      <c r="I85" s="198">
        <f t="shared" si="10"/>
        <v>629700</v>
      </c>
      <c r="J85" s="198">
        <f t="shared" si="10"/>
        <v>0</v>
      </c>
      <c r="K85" s="198">
        <f t="shared" si="10"/>
        <v>0</v>
      </c>
      <c r="L85" s="198">
        <f t="shared" si="10"/>
        <v>0</v>
      </c>
      <c r="M85" s="198">
        <f t="shared" si="10"/>
        <v>0</v>
      </c>
      <c r="N85" s="198">
        <f t="shared" si="10"/>
        <v>0</v>
      </c>
      <c r="O85" s="198">
        <f t="shared" si="10"/>
        <v>0</v>
      </c>
      <c r="P85" s="198">
        <f t="shared" si="10"/>
        <v>0</v>
      </c>
      <c r="Q85" s="198">
        <f t="shared" si="10"/>
        <v>0</v>
      </c>
      <c r="R85" s="203">
        <f t="shared" si="10"/>
        <v>4993678.59</v>
      </c>
    </row>
    <row r="86" spans="1:19" s="180" customFormat="1" ht="31.5" x14ac:dyDescent="0.2">
      <c r="A86" s="195"/>
      <c r="B86" s="196" t="s">
        <v>439</v>
      </c>
      <c r="C86" s="205" t="s">
        <v>442</v>
      </c>
      <c r="D86" s="703"/>
      <c r="E86" s="716" t="s">
        <v>438</v>
      </c>
      <c r="F86" s="198">
        <f>F91+F93+F96+F97+F98+F102+F99+F101+F103+F105+F90+F94+F104+F106+F107</f>
        <v>4993678.59</v>
      </c>
      <c r="G86" s="198">
        <f t="shared" ref="G86:R86" si="11">G91+G93+G96+G97+G98+G102+G99+G101+G103+G105+G90+G94+G104+G106+G107</f>
        <v>4993678.59</v>
      </c>
      <c r="H86" s="198">
        <f t="shared" si="11"/>
        <v>3602912.02</v>
      </c>
      <c r="I86" s="198">
        <f t="shared" si="11"/>
        <v>629700</v>
      </c>
      <c r="J86" s="198">
        <f t="shared" si="11"/>
        <v>0</v>
      </c>
      <c r="K86" s="198">
        <f t="shared" si="11"/>
        <v>0</v>
      </c>
      <c r="L86" s="198">
        <f t="shared" si="11"/>
        <v>0</v>
      </c>
      <c r="M86" s="198">
        <f t="shared" si="11"/>
        <v>0</v>
      </c>
      <c r="N86" s="198">
        <f t="shared" si="11"/>
        <v>0</v>
      </c>
      <c r="O86" s="198">
        <f t="shared" si="11"/>
        <v>0</v>
      </c>
      <c r="P86" s="198">
        <f t="shared" si="11"/>
        <v>0</v>
      </c>
      <c r="Q86" s="198">
        <f t="shared" si="11"/>
        <v>0</v>
      </c>
      <c r="R86" s="203">
        <f t="shared" si="11"/>
        <v>4993678.59</v>
      </c>
      <c r="S86" s="232">
        <f>H86+O86</f>
        <v>3602912.02</v>
      </c>
    </row>
    <row r="87" spans="1:19" s="180" customFormat="1" ht="31.5" hidden="1" x14ac:dyDescent="0.2">
      <c r="A87" s="195"/>
      <c r="B87" s="196"/>
      <c r="C87" s="205"/>
      <c r="D87" s="703"/>
      <c r="E87" s="477" t="s">
        <v>443</v>
      </c>
      <c r="F87" s="198"/>
      <c r="G87" s="233"/>
      <c r="H87" s="233"/>
      <c r="I87" s="200"/>
      <c r="J87" s="200">
        <f t="shared" ref="J87:Q87" si="12">J94</f>
        <v>0</v>
      </c>
      <c r="K87" s="217">
        <f t="shared" si="5"/>
        <v>0</v>
      </c>
      <c r="L87" s="204">
        <f t="shared" si="12"/>
        <v>0</v>
      </c>
      <c r="M87" s="204"/>
      <c r="N87" s="204">
        <f t="shared" si="12"/>
        <v>0</v>
      </c>
      <c r="O87" s="204">
        <f t="shared" si="12"/>
        <v>0</v>
      </c>
      <c r="P87" s="204">
        <f t="shared" si="12"/>
        <v>0</v>
      </c>
      <c r="Q87" s="204">
        <f t="shared" si="12"/>
        <v>0</v>
      </c>
      <c r="R87" s="203">
        <f t="shared" si="3"/>
        <v>0</v>
      </c>
      <c r="S87" s="180">
        <f>S86/R86*100</f>
        <v>72.149457660630105</v>
      </c>
    </row>
    <row r="88" spans="1:19" s="180" customFormat="1" ht="47.25" hidden="1" x14ac:dyDescent="0.2">
      <c r="A88" s="195"/>
      <c r="B88" s="196"/>
      <c r="C88" s="205"/>
      <c r="D88" s="703"/>
      <c r="E88" s="477" t="s">
        <v>444</v>
      </c>
      <c r="F88" s="198"/>
      <c r="G88" s="198"/>
      <c r="H88" s="198"/>
      <c r="I88" s="198">
        <f>I100</f>
        <v>0</v>
      </c>
      <c r="J88" s="200"/>
      <c r="K88" s="217">
        <f t="shared" si="5"/>
        <v>0</v>
      </c>
      <c r="L88" s="198">
        <f t="shared" ref="L88:Q88" si="13">L104</f>
        <v>0</v>
      </c>
      <c r="M88" s="198">
        <f t="shared" si="13"/>
        <v>0</v>
      </c>
      <c r="N88" s="198">
        <f t="shared" si="13"/>
        <v>0</v>
      </c>
      <c r="O88" s="198">
        <f t="shared" si="13"/>
        <v>0</v>
      </c>
      <c r="P88" s="198">
        <f t="shared" si="13"/>
        <v>0</v>
      </c>
      <c r="Q88" s="198">
        <f t="shared" si="13"/>
        <v>0</v>
      </c>
      <c r="R88" s="203">
        <f t="shared" si="3"/>
        <v>0</v>
      </c>
    </row>
    <row r="89" spans="1:19" s="180" customFormat="1" ht="63" hidden="1" x14ac:dyDescent="0.2">
      <c r="A89" s="195"/>
      <c r="B89" s="196"/>
      <c r="C89" s="205"/>
      <c r="D89" s="703"/>
      <c r="E89" s="477" t="s">
        <v>445</v>
      </c>
      <c r="F89" s="198">
        <f t="shared" ref="F89:Q89" si="14">F95+F92</f>
        <v>0</v>
      </c>
      <c r="G89" s="198">
        <f t="shared" si="14"/>
        <v>0</v>
      </c>
      <c r="H89" s="198">
        <f t="shared" si="14"/>
        <v>0</v>
      </c>
      <c r="I89" s="198">
        <f t="shared" si="14"/>
        <v>0</v>
      </c>
      <c r="J89" s="198">
        <f t="shared" si="14"/>
        <v>0</v>
      </c>
      <c r="K89" s="198">
        <f t="shared" si="14"/>
        <v>0</v>
      </c>
      <c r="L89" s="198">
        <f t="shared" si="14"/>
        <v>0</v>
      </c>
      <c r="M89" s="198">
        <f t="shared" si="14"/>
        <v>0</v>
      </c>
      <c r="N89" s="198">
        <f t="shared" si="14"/>
        <v>0</v>
      </c>
      <c r="O89" s="198">
        <f t="shared" si="14"/>
        <v>0</v>
      </c>
      <c r="P89" s="198">
        <f t="shared" si="14"/>
        <v>0</v>
      </c>
      <c r="Q89" s="198">
        <f t="shared" si="14"/>
        <v>0</v>
      </c>
      <c r="R89" s="203">
        <f t="shared" si="3"/>
        <v>0</v>
      </c>
    </row>
    <row r="90" spans="1:19" s="180" customFormat="1" ht="47.25" hidden="1" x14ac:dyDescent="0.2">
      <c r="A90" s="195"/>
      <c r="B90" s="230"/>
      <c r="C90" s="231" t="s">
        <v>440</v>
      </c>
      <c r="D90" s="708" t="s">
        <v>19</v>
      </c>
      <c r="E90" s="731" t="s">
        <v>441</v>
      </c>
      <c r="F90" s="198"/>
      <c r="G90" s="198"/>
      <c r="H90" s="198"/>
      <c r="I90" s="198"/>
      <c r="J90" s="198"/>
      <c r="K90" s="198"/>
      <c r="L90" s="198"/>
      <c r="M90" s="198"/>
      <c r="N90" s="198"/>
      <c r="O90" s="198"/>
      <c r="P90" s="198"/>
      <c r="Q90" s="198"/>
      <c r="R90" s="203">
        <f t="shared" si="3"/>
        <v>0</v>
      </c>
    </row>
    <row r="91" spans="1:19" s="180" customFormat="1" ht="15.75" x14ac:dyDescent="0.2">
      <c r="A91" s="195"/>
      <c r="B91" s="230" t="s">
        <v>143</v>
      </c>
      <c r="C91" s="225" t="s">
        <v>53</v>
      </c>
      <c r="D91" s="706" t="s">
        <v>144</v>
      </c>
      <c r="E91" s="477" t="s">
        <v>446</v>
      </c>
      <c r="F91" s="198">
        <f t="shared" ref="F91:F97" si="15">G91+J91</f>
        <v>3600</v>
      </c>
      <c r="G91" s="200">
        <v>3600</v>
      </c>
      <c r="H91" s="200"/>
      <c r="I91" s="200"/>
      <c r="J91" s="200"/>
      <c r="K91" s="217">
        <f t="shared" si="5"/>
        <v>0</v>
      </c>
      <c r="L91" s="204"/>
      <c r="M91" s="204"/>
      <c r="N91" s="204"/>
      <c r="O91" s="204"/>
      <c r="P91" s="204"/>
      <c r="Q91" s="204"/>
      <c r="R91" s="203">
        <f t="shared" si="3"/>
        <v>3600</v>
      </c>
    </row>
    <row r="92" spans="1:19" s="180" customFormat="1" ht="63" hidden="1" x14ac:dyDescent="0.2">
      <c r="A92" s="195"/>
      <c r="B92" s="230"/>
      <c r="C92" s="225"/>
      <c r="D92" s="706"/>
      <c r="E92" s="477" t="s">
        <v>445</v>
      </c>
      <c r="F92" s="198">
        <f>G92+J92</f>
        <v>0</v>
      </c>
      <c r="G92" s="234"/>
      <c r="H92" s="200"/>
      <c r="I92" s="200"/>
      <c r="J92" s="200"/>
      <c r="K92" s="217">
        <f t="shared" si="5"/>
        <v>0</v>
      </c>
      <c r="L92" s="204"/>
      <c r="M92" s="204"/>
      <c r="N92" s="204"/>
      <c r="O92" s="204"/>
      <c r="P92" s="204"/>
      <c r="Q92" s="204"/>
      <c r="R92" s="203">
        <f t="shared" si="3"/>
        <v>0</v>
      </c>
    </row>
    <row r="93" spans="1:19" s="180" customFormat="1" ht="31.5" x14ac:dyDescent="0.2">
      <c r="A93" s="195"/>
      <c r="B93" s="221" t="s">
        <v>146</v>
      </c>
      <c r="C93" s="225" t="s">
        <v>147</v>
      </c>
      <c r="D93" s="706" t="s">
        <v>148</v>
      </c>
      <c r="E93" s="477" t="s">
        <v>447</v>
      </c>
      <c r="F93" s="198">
        <f t="shared" si="15"/>
        <v>629700</v>
      </c>
      <c r="G93" s="200">
        <v>629700</v>
      </c>
      <c r="H93" s="200"/>
      <c r="I93" s="204">
        <v>629700</v>
      </c>
      <c r="J93" s="200"/>
      <c r="K93" s="217">
        <f t="shared" si="5"/>
        <v>0</v>
      </c>
      <c r="L93" s="204"/>
      <c r="M93" s="204"/>
      <c r="N93" s="204"/>
      <c r="O93" s="204"/>
      <c r="P93" s="204"/>
      <c r="Q93" s="204"/>
      <c r="R93" s="203">
        <f t="shared" si="3"/>
        <v>629700</v>
      </c>
    </row>
    <row r="94" spans="1:19" s="180" customFormat="1" ht="31.5" x14ac:dyDescent="0.2">
      <c r="A94" s="195"/>
      <c r="B94" s="219" t="s">
        <v>448</v>
      </c>
      <c r="C94" s="235" t="s">
        <v>449</v>
      </c>
      <c r="D94" s="709" t="s">
        <v>148</v>
      </c>
      <c r="E94" s="722" t="s">
        <v>447</v>
      </c>
      <c r="F94" s="741">
        <f t="shared" si="15"/>
        <v>4280362.37</v>
      </c>
      <c r="G94" s="742">
        <f>1381362.37+2899000</f>
        <v>4280362.37</v>
      </c>
      <c r="H94" s="743">
        <f>1164045.77+2376230</f>
        <v>3540275.77</v>
      </c>
      <c r="I94" s="744"/>
      <c r="J94" s="744"/>
      <c r="K94" s="741">
        <f t="shared" si="5"/>
        <v>0</v>
      </c>
      <c r="L94" s="743"/>
      <c r="M94" s="743"/>
      <c r="N94" s="743"/>
      <c r="O94" s="743"/>
      <c r="P94" s="743"/>
      <c r="Q94" s="743"/>
      <c r="R94" s="651">
        <f t="shared" si="3"/>
        <v>4280362.37</v>
      </c>
    </row>
    <row r="95" spans="1:19" s="180" customFormat="1" ht="63" hidden="1" customHeight="1" x14ac:dyDescent="0.2">
      <c r="A95" s="195"/>
      <c r="B95" s="221"/>
      <c r="C95" s="225"/>
      <c r="D95" s="706"/>
      <c r="E95" s="477" t="s">
        <v>445</v>
      </c>
      <c r="F95" s="198">
        <f t="shared" si="15"/>
        <v>0</v>
      </c>
      <c r="G95" s="234"/>
      <c r="H95" s="200"/>
      <c r="I95" s="200"/>
      <c r="J95" s="200"/>
      <c r="K95" s="217">
        <f>N95+L95</f>
        <v>0</v>
      </c>
      <c r="L95" s="204"/>
      <c r="M95" s="204"/>
      <c r="N95" s="204"/>
      <c r="O95" s="204"/>
      <c r="P95" s="204"/>
      <c r="Q95" s="204"/>
      <c r="R95" s="203">
        <f t="shared" si="3"/>
        <v>0</v>
      </c>
    </row>
    <row r="96" spans="1:19" s="180" customFormat="1" ht="47.25" x14ac:dyDescent="0.2">
      <c r="A96" s="195"/>
      <c r="B96" s="221" t="s">
        <v>150</v>
      </c>
      <c r="C96" s="225" t="s">
        <v>29</v>
      </c>
      <c r="D96" s="706" t="s">
        <v>151</v>
      </c>
      <c r="E96" s="477" t="s">
        <v>152</v>
      </c>
      <c r="F96" s="198">
        <f t="shared" si="15"/>
        <v>3600</v>
      </c>
      <c r="G96" s="200">
        <v>3600</v>
      </c>
      <c r="H96" s="200"/>
      <c r="I96" s="200"/>
      <c r="J96" s="200"/>
      <c r="K96" s="217">
        <f t="shared" si="5"/>
        <v>0</v>
      </c>
      <c r="L96" s="204"/>
      <c r="M96" s="204"/>
      <c r="N96" s="204"/>
      <c r="O96" s="204"/>
      <c r="P96" s="204"/>
      <c r="Q96" s="204"/>
      <c r="R96" s="203">
        <f t="shared" si="3"/>
        <v>3600</v>
      </c>
    </row>
    <row r="97" spans="1:18" s="180" customFormat="1" ht="15.6" hidden="1" customHeight="1" x14ac:dyDescent="0.2">
      <c r="A97" s="195"/>
      <c r="B97" s="221" t="s">
        <v>450</v>
      </c>
      <c r="C97" s="225" t="s">
        <v>451</v>
      </c>
      <c r="D97" s="706" t="s">
        <v>155</v>
      </c>
      <c r="E97" s="477" t="s">
        <v>452</v>
      </c>
      <c r="F97" s="198">
        <f t="shared" si="15"/>
        <v>0</v>
      </c>
      <c r="G97" s="200"/>
      <c r="H97" s="200"/>
      <c r="I97" s="200"/>
      <c r="J97" s="200"/>
      <c r="K97" s="217">
        <f t="shared" si="5"/>
        <v>0</v>
      </c>
      <c r="L97" s="204"/>
      <c r="M97" s="204"/>
      <c r="N97" s="204"/>
      <c r="O97" s="204"/>
      <c r="P97" s="204"/>
      <c r="Q97" s="204"/>
      <c r="R97" s="203">
        <f t="shared" si="3"/>
        <v>0</v>
      </c>
    </row>
    <row r="98" spans="1:18" s="180" customFormat="1" ht="15.6" hidden="1" customHeight="1" x14ac:dyDescent="0.2">
      <c r="A98" s="195"/>
      <c r="B98" s="224" t="s">
        <v>453</v>
      </c>
      <c r="C98" s="225"/>
      <c r="D98" s="706"/>
      <c r="E98" s="731" t="s">
        <v>454</v>
      </c>
      <c r="F98" s="217"/>
      <c r="G98" s="217"/>
      <c r="H98" s="217"/>
      <c r="I98" s="217"/>
      <c r="J98" s="217"/>
      <c r="K98" s="217">
        <f t="shared" si="5"/>
        <v>0</v>
      </c>
      <c r="L98" s="217"/>
      <c r="M98" s="217"/>
      <c r="N98" s="217"/>
      <c r="O98" s="217"/>
      <c r="P98" s="217"/>
      <c r="Q98" s="217"/>
      <c r="R98" s="203">
        <f t="shared" si="3"/>
        <v>0</v>
      </c>
    </row>
    <row r="99" spans="1:18" s="180" customFormat="1" ht="31.15" hidden="1" customHeight="1" x14ac:dyDescent="0.2">
      <c r="A99" s="195"/>
      <c r="B99" s="224" t="s">
        <v>153</v>
      </c>
      <c r="C99" s="225" t="s">
        <v>154</v>
      </c>
      <c r="D99" s="706" t="s">
        <v>155</v>
      </c>
      <c r="E99" s="731" t="s">
        <v>156</v>
      </c>
      <c r="F99" s="217">
        <f t="shared" ref="F99:F105" si="16">G99+J99</f>
        <v>0</v>
      </c>
      <c r="G99" s="204"/>
      <c r="H99" s="204"/>
      <c r="I99" s="204"/>
      <c r="J99" s="204"/>
      <c r="K99" s="217">
        <f t="shared" si="5"/>
        <v>0</v>
      </c>
      <c r="L99" s="204"/>
      <c r="M99" s="204"/>
      <c r="N99" s="204"/>
      <c r="O99" s="204"/>
      <c r="P99" s="204"/>
      <c r="Q99" s="204"/>
      <c r="R99" s="203">
        <f t="shared" ref="R99:R107" si="17">F99+K99</f>
        <v>0</v>
      </c>
    </row>
    <row r="100" spans="1:18" s="180" customFormat="1" ht="46.9" hidden="1" customHeight="1" x14ac:dyDescent="0.2">
      <c r="A100" s="195"/>
      <c r="B100" s="224"/>
      <c r="C100" s="225"/>
      <c r="D100" s="706"/>
      <c r="E100" s="477" t="s">
        <v>444</v>
      </c>
      <c r="F100" s="217">
        <f t="shared" si="16"/>
        <v>0</v>
      </c>
      <c r="G100" s="217"/>
      <c r="H100" s="217"/>
      <c r="I100" s="217"/>
      <c r="J100" s="204"/>
      <c r="K100" s="217">
        <f t="shared" si="5"/>
        <v>0</v>
      </c>
      <c r="L100" s="204"/>
      <c r="M100" s="204"/>
      <c r="N100" s="204"/>
      <c r="O100" s="204"/>
      <c r="P100" s="204"/>
      <c r="Q100" s="204"/>
      <c r="R100" s="203">
        <f t="shared" si="17"/>
        <v>0</v>
      </c>
    </row>
    <row r="101" spans="1:18" s="180" customFormat="1" ht="15.6" hidden="1" customHeight="1" x14ac:dyDescent="0.2">
      <c r="A101" s="195"/>
      <c r="B101" s="224" t="s">
        <v>157</v>
      </c>
      <c r="C101" s="225" t="s">
        <v>158</v>
      </c>
      <c r="D101" s="706" t="s">
        <v>155</v>
      </c>
      <c r="E101" s="731" t="s">
        <v>159</v>
      </c>
      <c r="F101" s="217">
        <f t="shared" si="16"/>
        <v>0</v>
      </c>
      <c r="G101" s="204"/>
      <c r="H101" s="204"/>
      <c r="I101" s="204"/>
      <c r="J101" s="204"/>
      <c r="K101" s="217">
        <f t="shared" si="5"/>
        <v>0</v>
      </c>
      <c r="L101" s="204"/>
      <c r="M101" s="204"/>
      <c r="N101" s="204"/>
      <c r="O101" s="204"/>
      <c r="P101" s="204"/>
      <c r="Q101" s="204"/>
      <c r="R101" s="203">
        <f t="shared" si="17"/>
        <v>0</v>
      </c>
    </row>
    <row r="102" spans="1:18" s="180" customFormat="1" ht="15.6" hidden="1" customHeight="1" x14ac:dyDescent="0.2">
      <c r="A102" s="195"/>
      <c r="B102" s="221"/>
      <c r="C102" s="205"/>
      <c r="D102" s="703"/>
      <c r="E102" s="477"/>
      <c r="F102" s="217">
        <f t="shared" si="16"/>
        <v>0</v>
      </c>
      <c r="G102" s="200"/>
      <c r="H102" s="200"/>
      <c r="I102" s="200"/>
      <c r="J102" s="200"/>
      <c r="K102" s="217">
        <f t="shared" si="5"/>
        <v>0</v>
      </c>
      <c r="L102" s="204"/>
      <c r="M102" s="204"/>
      <c r="N102" s="204"/>
      <c r="O102" s="204"/>
      <c r="P102" s="204"/>
      <c r="Q102" s="204"/>
      <c r="R102" s="203">
        <f t="shared" si="17"/>
        <v>0</v>
      </c>
    </row>
    <row r="103" spans="1:18" s="180" customFormat="1" ht="31.15" hidden="1" customHeight="1" x14ac:dyDescent="0.2">
      <c r="A103" s="195"/>
      <c r="B103" s="221" t="s">
        <v>455</v>
      </c>
      <c r="C103" s="225" t="s">
        <v>456</v>
      </c>
      <c r="D103" s="706" t="s">
        <v>155</v>
      </c>
      <c r="E103" s="731" t="s">
        <v>457</v>
      </c>
      <c r="F103" s="217">
        <f t="shared" si="16"/>
        <v>0</v>
      </c>
      <c r="G103" s="204"/>
      <c r="H103" s="204"/>
      <c r="I103" s="200"/>
      <c r="J103" s="200"/>
      <c r="K103" s="217"/>
      <c r="L103" s="204"/>
      <c r="M103" s="204"/>
      <c r="N103" s="204"/>
      <c r="O103" s="204"/>
      <c r="P103" s="204"/>
      <c r="Q103" s="204"/>
      <c r="R103" s="203">
        <f t="shared" si="17"/>
        <v>0</v>
      </c>
    </row>
    <row r="104" spans="1:18" s="180" customFormat="1" ht="31.15" hidden="1" customHeight="1" x14ac:dyDescent="0.2">
      <c r="A104" s="195"/>
      <c r="B104" s="219" t="s">
        <v>458</v>
      </c>
      <c r="C104" s="235" t="s">
        <v>459</v>
      </c>
      <c r="D104" s="709" t="s">
        <v>155</v>
      </c>
      <c r="E104" s="722" t="s">
        <v>460</v>
      </c>
      <c r="F104" s="218">
        <f t="shared" si="16"/>
        <v>0</v>
      </c>
      <c r="G104" s="214"/>
      <c r="H104" s="214"/>
      <c r="I104" s="200"/>
      <c r="J104" s="200"/>
      <c r="K104" s="217"/>
      <c r="L104" s="204"/>
      <c r="M104" s="204"/>
      <c r="N104" s="204"/>
      <c r="O104" s="204"/>
      <c r="P104" s="204"/>
      <c r="Q104" s="204"/>
      <c r="R104" s="203">
        <f t="shared" si="17"/>
        <v>0</v>
      </c>
    </row>
    <row r="105" spans="1:18" s="180" customFormat="1" ht="31.15" hidden="1" customHeight="1" x14ac:dyDescent="0.2">
      <c r="A105" s="195"/>
      <c r="B105" s="219" t="s">
        <v>453</v>
      </c>
      <c r="C105" s="212" t="s">
        <v>461</v>
      </c>
      <c r="D105" s="705" t="s">
        <v>155</v>
      </c>
      <c r="E105" s="722" t="s">
        <v>462</v>
      </c>
      <c r="F105" s="218">
        <f t="shared" si="16"/>
        <v>0</v>
      </c>
      <c r="G105" s="236"/>
      <c r="H105" s="220"/>
      <c r="I105" s="220"/>
      <c r="J105" s="200"/>
      <c r="K105" s="217">
        <f>N105+L105</f>
        <v>0</v>
      </c>
      <c r="L105" s="204"/>
      <c r="M105" s="204"/>
      <c r="N105" s="204"/>
      <c r="O105" s="204"/>
      <c r="P105" s="204"/>
      <c r="Q105" s="204"/>
      <c r="R105" s="203">
        <f t="shared" si="17"/>
        <v>0</v>
      </c>
    </row>
    <row r="106" spans="1:18" s="180" customFormat="1" ht="63" x14ac:dyDescent="0.2">
      <c r="A106" s="195"/>
      <c r="B106" s="219" t="s">
        <v>463</v>
      </c>
      <c r="C106" s="212" t="s">
        <v>464</v>
      </c>
      <c r="D106" s="705" t="s">
        <v>155</v>
      </c>
      <c r="E106" s="722" t="s">
        <v>465</v>
      </c>
      <c r="F106" s="650">
        <f>G106+J106</f>
        <v>76416.22</v>
      </c>
      <c r="G106" s="746">
        <v>76416.22</v>
      </c>
      <c r="H106" s="648">
        <v>62636.25</v>
      </c>
      <c r="I106" s="744"/>
      <c r="J106" s="744"/>
      <c r="K106" s="741">
        <f>N106+L106</f>
        <v>0</v>
      </c>
      <c r="L106" s="743"/>
      <c r="M106" s="743"/>
      <c r="N106" s="743"/>
      <c r="O106" s="743"/>
      <c r="P106" s="743"/>
      <c r="Q106" s="743"/>
      <c r="R106" s="651">
        <f t="shared" si="17"/>
        <v>76416.22</v>
      </c>
    </row>
    <row r="107" spans="1:18" s="180" customFormat="1" ht="62.45" hidden="1" customHeight="1" x14ac:dyDescent="0.2">
      <c r="A107" s="195"/>
      <c r="B107" s="219" t="s">
        <v>160</v>
      </c>
      <c r="C107" s="212" t="s">
        <v>47</v>
      </c>
      <c r="D107" s="705" t="s">
        <v>39</v>
      </c>
      <c r="E107" s="722" t="s">
        <v>48</v>
      </c>
      <c r="F107" s="218">
        <f>G107+J107</f>
        <v>0</v>
      </c>
      <c r="G107" s="220"/>
      <c r="H107" s="237"/>
      <c r="I107" s="200"/>
      <c r="J107" s="200"/>
      <c r="K107" s="217"/>
      <c r="L107" s="204"/>
      <c r="M107" s="204"/>
      <c r="N107" s="204"/>
      <c r="O107" s="204"/>
      <c r="P107" s="204"/>
      <c r="Q107" s="204"/>
      <c r="R107" s="203">
        <f t="shared" si="17"/>
        <v>0</v>
      </c>
    </row>
    <row r="108" spans="1:18" s="180" customFormat="1" ht="31.5" x14ac:dyDescent="0.2">
      <c r="A108" s="195"/>
      <c r="B108" s="649" t="s">
        <v>732</v>
      </c>
      <c r="C108" s="212"/>
      <c r="D108" s="705"/>
      <c r="E108" s="723" t="s">
        <v>733</v>
      </c>
      <c r="F108" s="650">
        <f>F109</f>
        <v>1714580</v>
      </c>
      <c r="G108" s="650">
        <f t="shared" ref="G108:R108" si="18">G109</f>
        <v>1714580</v>
      </c>
      <c r="H108" s="218">
        <f t="shared" si="18"/>
        <v>1164363</v>
      </c>
      <c r="I108" s="218">
        <f t="shared" si="18"/>
        <v>41491</v>
      </c>
      <c r="J108" s="218">
        <f t="shared" si="18"/>
        <v>0</v>
      </c>
      <c r="K108" s="217">
        <f t="shared" ref="K108" si="19">N108+L108</f>
        <v>60000</v>
      </c>
      <c r="L108" s="218">
        <f t="shared" si="18"/>
        <v>0</v>
      </c>
      <c r="M108" s="218">
        <f t="shared" si="18"/>
        <v>0</v>
      </c>
      <c r="N108" s="218">
        <f t="shared" si="18"/>
        <v>60000</v>
      </c>
      <c r="O108" s="218">
        <f t="shared" si="18"/>
        <v>0</v>
      </c>
      <c r="P108" s="218">
        <f t="shared" si="18"/>
        <v>0</v>
      </c>
      <c r="Q108" s="218">
        <f t="shared" si="18"/>
        <v>0</v>
      </c>
      <c r="R108" s="732">
        <f t="shared" si="18"/>
        <v>1774580</v>
      </c>
    </row>
    <row r="109" spans="1:18" s="180" customFormat="1" ht="31.5" x14ac:dyDescent="0.2">
      <c r="A109" s="195"/>
      <c r="B109" s="649" t="s">
        <v>734</v>
      </c>
      <c r="C109" s="212"/>
      <c r="D109" s="705"/>
      <c r="E109" s="723" t="s">
        <v>733</v>
      </c>
      <c r="F109" s="650">
        <f>F111+F112+F114+F116+F119+F120+F122+F124+F125+F126+F127+F128+F129+F130</f>
        <v>1714580</v>
      </c>
      <c r="G109" s="650">
        <f>G111+G112+G114+G116+G119+G120+G122+G124+G125+G126+G127+G128+G129+G130</f>
        <v>1714580</v>
      </c>
      <c r="H109" s="218">
        <f t="shared" ref="H109:R109" si="20">H111+H112+H114+H116+H119+H120+H122+H124+H125+H126+H127+H128+H129+H130</f>
        <v>1164363</v>
      </c>
      <c r="I109" s="218">
        <f t="shared" si="20"/>
        <v>41491</v>
      </c>
      <c r="J109" s="218">
        <f t="shared" si="20"/>
        <v>0</v>
      </c>
      <c r="K109" s="218">
        <f t="shared" si="20"/>
        <v>60000</v>
      </c>
      <c r="L109" s="218">
        <f t="shared" si="20"/>
        <v>0</v>
      </c>
      <c r="M109" s="218">
        <f t="shared" si="20"/>
        <v>0</v>
      </c>
      <c r="N109" s="218">
        <f>N111+N112+N114+N116+N119+N120+N122+N124+N125+N126+N127+N128+N129+N130</f>
        <v>60000</v>
      </c>
      <c r="O109" s="218">
        <f>O111+O112+O114+O116+O119+O120+O122+O124+O125+O126+O127+O128+O129+O130</f>
        <v>0</v>
      </c>
      <c r="P109" s="218">
        <f>P111+P112+P114+P116+P119+P120+P122+P124+P125+P126+P127+P128+P129+P130</f>
        <v>0</v>
      </c>
      <c r="Q109" s="218">
        <f t="shared" si="20"/>
        <v>0</v>
      </c>
      <c r="R109" s="732">
        <f t="shared" si="20"/>
        <v>1774580</v>
      </c>
    </row>
    <row r="110" spans="1:18" s="180" customFormat="1" ht="31.5" hidden="1" x14ac:dyDescent="0.2">
      <c r="A110" s="195"/>
      <c r="B110" s="219"/>
      <c r="C110" s="509"/>
      <c r="D110" s="710"/>
      <c r="E110" s="722" t="s">
        <v>402</v>
      </c>
      <c r="F110" s="218">
        <f>F113+F115</f>
        <v>0</v>
      </c>
      <c r="G110" s="218">
        <f t="shared" ref="G110:R110" si="21">G113+G115</f>
        <v>0</v>
      </c>
      <c r="H110" s="218">
        <f t="shared" si="21"/>
        <v>0</v>
      </c>
      <c r="I110" s="218">
        <f t="shared" si="21"/>
        <v>0</v>
      </c>
      <c r="J110" s="218">
        <f t="shared" si="21"/>
        <v>0</v>
      </c>
      <c r="K110" s="217">
        <f t="shared" ref="K110:K129" si="22">N110+L110</f>
        <v>0</v>
      </c>
      <c r="L110" s="218">
        <f t="shared" si="21"/>
        <v>0</v>
      </c>
      <c r="M110" s="218">
        <f t="shared" si="21"/>
        <v>0</v>
      </c>
      <c r="N110" s="218">
        <f t="shared" si="21"/>
        <v>0</v>
      </c>
      <c r="O110" s="218">
        <f t="shared" si="21"/>
        <v>0</v>
      </c>
      <c r="P110" s="218">
        <f t="shared" si="21"/>
        <v>0</v>
      </c>
      <c r="Q110" s="218">
        <f t="shared" si="21"/>
        <v>0</v>
      </c>
      <c r="R110" s="733">
        <f t="shared" si="21"/>
        <v>0</v>
      </c>
    </row>
    <row r="111" spans="1:18" s="180" customFormat="1" ht="47.25" hidden="1" x14ac:dyDescent="0.2">
      <c r="A111" s="195"/>
      <c r="B111" s="230" t="s">
        <v>681</v>
      </c>
      <c r="C111" s="231" t="s">
        <v>440</v>
      </c>
      <c r="D111" s="708" t="s">
        <v>19</v>
      </c>
      <c r="E111" s="731" t="s">
        <v>441</v>
      </c>
      <c r="F111" s="198">
        <f t="shared" ref="F111:F129" si="23">G111+J111</f>
        <v>0</v>
      </c>
      <c r="G111" s="220"/>
      <c r="H111" s="214"/>
      <c r="I111" s="200"/>
      <c r="J111" s="200"/>
      <c r="K111" s="217">
        <f t="shared" si="22"/>
        <v>0</v>
      </c>
      <c r="L111" s="204"/>
      <c r="M111" s="204"/>
      <c r="N111" s="204"/>
      <c r="O111" s="204"/>
      <c r="P111" s="204"/>
      <c r="Q111" s="204"/>
      <c r="R111" s="203">
        <f t="shared" ref="R111:R130" si="24">F111+K111</f>
        <v>0</v>
      </c>
    </row>
    <row r="112" spans="1:18" s="180" customFormat="1" ht="31.5" x14ac:dyDescent="0.2">
      <c r="A112" s="195"/>
      <c r="B112" s="219" t="s">
        <v>682</v>
      </c>
      <c r="C112" s="212" t="s">
        <v>393</v>
      </c>
      <c r="D112" s="705" t="s">
        <v>394</v>
      </c>
      <c r="E112" s="722" t="s">
        <v>395</v>
      </c>
      <c r="F112" s="647">
        <f t="shared" si="23"/>
        <v>9000</v>
      </c>
      <c r="G112" s="648">
        <v>9000</v>
      </c>
      <c r="H112" s="237"/>
      <c r="I112" s="200"/>
      <c r="J112" s="200"/>
      <c r="K112" s="217">
        <f t="shared" si="22"/>
        <v>0</v>
      </c>
      <c r="L112" s="204"/>
      <c r="M112" s="204"/>
      <c r="N112" s="204"/>
      <c r="O112" s="204"/>
      <c r="P112" s="204"/>
      <c r="Q112" s="204"/>
      <c r="R112" s="651">
        <f t="shared" si="24"/>
        <v>9000</v>
      </c>
    </row>
    <row r="113" spans="1:18" s="180" customFormat="1" ht="31.5" hidden="1" x14ac:dyDescent="0.2">
      <c r="A113" s="195"/>
      <c r="B113" s="219"/>
      <c r="C113" s="212"/>
      <c r="D113" s="705"/>
      <c r="E113" s="722" t="s">
        <v>402</v>
      </c>
      <c r="F113" s="198">
        <f t="shared" si="23"/>
        <v>0</v>
      </c>
      <c r="G113" s="220"/>
      <c r="H113" s="237"/>
      <c r="I113" s="200"/>
      <c r="J113" s="200"/>
      <c r="K113" s="217">
        <f t="shared" si="22"/>
        <v>0</v>
      </c>
      <c r="L113" s="204"/>
      <c r="M113" s="204"/>
      <c r="N113" s="204"/>
      <c r="O113" s="204"/>
      <c r="P113" s="204"/>
      <c r="Q113" s="204"/>
      <c r="R113" s="203">
        <f t="shared" si="24"/>
        <v>0</v>
      </c>
    </row>
    <row r="114" spans="1:18" s="180" customFormat="1" ht="47.25" x14ac:dyDescent="0.2">
      <c r="A114" s="195"/>
      <c r="B114" s="219" t="s">
        <v>683</v>
      </c>
      <c r="C114" s="212" t="s">
        <v>397</v>
      </c>
      <c r="D114" s="705" t="s">
        <v>398</v>
      </c>
      <c r="E114" s="722" t="s">
        <v>399</v>
      </c>
      <c r="F114" s="198">
        <f t="shared" si="23"/>
        <v>7685</v>
      </c>
      <c r="G114" s="220">
        <v>7685</v>
      </c>
      <c r="H114" s="237"/>
      <c r="I114" s="200"/>
      <c r="J114" s="200"/>
      <c r="K114" s="217">
        <f t="shared" si="22"/>
        <v>0</v>
      </c>
      <c r="L114" s="204"/>
      <c r="M114" s="204"/>
      <c r="N114" s="204"/>
      <c r="O114" s="204"/>
      <c r="P114" s="204"/>
      <c r="Q114" s="204"/>
      <c r="R114" s="203">
        <f t="shared" si="24"/>
        <v>7685</v>
      </c>
    </row>
    <row r="115" spans="1:18" s="180" customFormat="1" ht="31.5" hidden="1" x14ac:dyDescent="0.2">
      <c r="A115" s="195"/>
      <c r="B115" s="219"/>
      <c r="C115" s="212"/>
      <c r="D115" s="705"/>
      <c r="E115" s="722" t="s">
        <v>402</v>
      </c>
      <c r="F115" s="198">
        <f t="shared" si="23"/>
        <v>0</v>
      </c>
      <c r="G115" s="220"/>
      <c r="H115" s="237"/>
      <c r="I115" s="200"/>
      <c r="J115" s="200"/>
      <c r="K115" s="217">
        <f t="shared" si="22"/>
        <v>0</v>
      </c>
      <c r="L115" s="204"/>
      <c r="M115" s="204"/>
      <c r="N115" s="204"/>
      <c r="O115" s="204"/>
      <c r="P115" s="204"/>
      <c r="Q115" s="204"/>
      <c r="R115" s="203">
        <f t="shared" si="24"/>
        <v>0</v>
      </c>
    </row>
    <row r="116" spans="1:18" s="180" customFormat="1" ht="31.5" hidden="1" x14ac:dyDescent="0.2">
      <c r="A116" s="195"/>
      <c r="B116" s="215" t="s">
        <v>795</v>
      </c>
      <c r="C116" s="212" t="s">
        <v>404</v>
      </c>
      <c r="D116" s="705" t="s">
        <v>405</v>
      </c>
      <c r="E116" s="720" t="s">
        <v>406</v>
      </c>
      <c r="F116" s="198">
        <f t="shared" si="23"/>
        <v>0</v>
      </c>
      <c r="G116" s="220"/>
      <c r="H116" s="237"/>
      <c r="I116" s="200"/>
      <c r="J116" s="200"/>
      <c r="K116" s="217">
        <f t="shared" si="22"/>
        <v>0</v>
      </c>
      <c r="L116" s="204"/>
      <c r="M116" s="204"/>
      <c r="N116" s="204"/>
      <c r="O116" s="204"/>
      <c r="P116" s="204"/>
      <c r="Q116" s="204"/>
      <c r="R116" s="203">
        <f t="shared" si="24"/>
        <v>0</v>
      </c>
    </row>
    <row r="117" spans="1:18" s="180" customFormat="1" ht="15.75" hidden="1" x14ac:dyDescent="0.2">
      <c r="A117" s="195"/>
      <c r="B117" s="215"/>
      <c r="C117" s="212"/>
      <c r="D117" s="705"/>
      <c r="E117" s="721" t="s">
        <v>360</v>
      </c>
      <c r="F117" s="198">
        <f t="shared" si="23"/>
        <v>0</v>
      </c>
      <c r="G117" s="220"/>
      <c r="H117" s="237"/>
      <c r="I117" s="200"/>
      <c r="J117" s="200"/>
      <c r="K117" s="217">
        <f t="shared" si="22"/>
        <v>0</v>
      </c>
      <c r="L117" s="204"/>
      <c r="M117" s="204"/>
      <c r="N117" s="204"/>
      <c r="O117" s="204"/>
      <c r="P117" s="204"/>
      <c r="Q117" s="204"/>
      <c r="R117" s="203">
        <f t="shared" si="24"/>
        <v>0</v>
      </c>
    </row>
    <row r="118" spans="1:18" s="180" customFormat="1" ht="63" hidden="1" x14ac:dyDescent="0.2">
      <c r="A118" s="195"/>
      <c r="B118" s="215"/>
      <c r="C118" s="212"/>
      <c r="D118" s="705"/>
      <c r="E118" s="720" t="s">
        <v>407</v>
      </c>
      <c r="F118" s="198">
        <f t="shared" si="23"/>
        <v>0</v>
      </c>
      <c r="G118" s="220"/>
      <c r="H118" s="237"/>
      <c r="I118" s="200"/>
      <c r="J118" s="200"/>
      <c r="K118" s="217">
        <f t="shared" si="22"/>
        <v>0</v>
      </c>
      <c r="L118" s="204"/>
      <c r="M118" s="204"/>
      <c r="N118" s="204"/>
      <c r="O118" s="204"/>
      <c r="P118" s="204"/>
      <c r="Q118" s="204"/>
      <c r="R118" s="203">
        <f t="shared" si="24"/>
        <v>0</v>
      </c>
    </row>
    <row r="119" spans="1:18" s="180" customFormat="1" ht="31.5" hidden="1" x14ac:dyDescent="0.2">
      <c r="A119" s="195"/>
      <c r="B119" s="215" t="s">
        <v>804</v>
      </c>
      <c r="C119" s="212" t="s">
        <v>28</v>
      </c>
      <c r="D119" s="705" t="s">
        <v>29</v>
      </c>
      <c r="E119" s="720" t="s">
        <v>409</v>
      </c>
      <c r="F119" s="213">
        <f t="shared" si="23"/>
        <v>0</v>
      </c>
      <c r="G119" s="214"/>
      <c r="H119" s="214"/>
      <c r="I119" s="200"/>
      <c r="J119" s="200"/>
      <c r="K119" s="217">
        <f t="shared" si="22"/>
        <v>0</v>
      </c>
      <c r="L119" s="204"/>
      <c r="M119" s="204"/>
      <c r="N119" s="204"/>
      <c r="O119" s="204"/>
      <c r="P119" s="204"/>
      <c r="Q119" s="204"/>
      <c r="R119" s="203">
        <f t="shared" si="24"/>
        <v>0</v>
      </c>
    </row>
    <row r="120" spans="1:18" s="180" customFormat="1" ht="63" x14ac:dyDescent="0.2">
      <c r="A120" s="195"/>
      <c r="B120" s="215" t="s">
        <v>802</v>
      </c>
      <c r="C120" s="212" t="s">
        <v>34</v>
      </c>
      <c r="D120" s="705" t="s">
        <v>35</v>
      </c>
      <c r="E120" s="722" t="s">
        <v>410</v>
      </c>
      <c r="F120" s="213">
        <f t="shared" si="23"/>
        <v>1334584</v>
      </c>
      <c r="G120" s="214">
        <f>22000+1312584</f>
        <v>1334584</v>
      </c>
      <c r="H120" s="214">
        <v>991109</v>
      </c>
      <c r="I120" s="200">
        <f>22000+9331</f>
        <v>31331</v>
      </c>
      <c r="J120" s="200"/>
      <c r="K120" s="217">
        <f t="shared" si="22"/>
        <v>60000</v>
      </c>
      <c r="L120" s="204"/>
      <c r="M120" s="204"/>
      <c r="N120" s="204">
        <v>60000</v>
      </c>
      <c r="O120" s="204"/>
      <c r="P120" s="204"/>
      <c r="Q120" s="204"/>
      <c r="R120" s="203">
        <f t="shared" si="24"/>
        <v>1394584</v>
      </c>
    </row>
    <row r="121" spans="1:18" s="180" customFormat="1" ht="15.75" hidden="1" x14ac:dyDescent="0.2">
      <c r="A121" s="195"/>
      <c r="B121" s="215"/>
      <c r="C121" s="212"/>
      <c r="D121" s="705"/>
      <c r="E121" s="723"/>
      <c r="F121" s="213"/>
      <c r="G121" s="218"/>
      <c r="H121" s="237"/>
      <c r="I121" s="200"/>
      <c r="J121" s="200"/>
      <c r="K121" s="217">
        <f t="shared" si="22"/>
        <v>0</v>
      </c>
      <c r="L121" s="204"/>
      <c r="M121" s="204"/>
      <c r="N121" s="204"/>
      <c r="O121" s="204"/>
      <c r="P121" s="204"/>
      <c r="Q121" s="204"/>
      <c r="R121" s="203">
        <f t="shared" si="24"/>
        <v>0</v>
      </c>
    </row>
    <row r="122" spans="1:18" s="180" customFormat="1" ht="31.5" x14ac:dyDescent="0.2">
      <c r="A122" s="195"/>
      <c r="B122" s="215" t="s">
        <v>803</v>
      </c>
      <c r="C122" s="212" t="s">
        <v>412</v>
      </c>
      <c r="D122" s="705" t="s">
        <v>39</v>
      </c>
      <c r="E122" s="722" t="s">
        <v>413</v>
      </c>
      <c r="F122" s="213">
        <f t="shared" si="23"/>
        <v>255944</v>
      </c>
      <c r="G122" s="645">
        <v>255944</v>
      </c>
      <c r="H122" s="200">
        <v>173254</v>
      </c>
      <c r="I122" s="200">
        <v>10160</v>
      </c>
      <c r="J122" s="200"/>
      <c r="K122" s="217">
        <f t="shared" si="22"/>
        <v>0</v>
      </c>
      <c r="L122" s="204"/>
      <c r="M122" s="204"/>
      <c r="N122" s="204"/>
      <c r="O122" s="204"/>
      <c r="P122" s="204"/>
      <c r="Q122" s="204"/>
      <c r="R122" s="203">
        <f t="shared" si="24"/>
        <v>255944</v>
      </c>
    </row>
    <row r="123" spans="1:18" s="180" customFormat="1" ht="15.75" hidden="1" x14ac:dyDescent="0.2">
      <c r="A123" s="195"/>
      <c r="B123" s="215" t="s">
        <v>814</v>
      </c>
      <c r="C123" s="212" t="s">
        <v>42</v>
      </c>
      <c r="D123" s="705" t="s">
        <v>39</v>
      </c>
      <c r="E123" s="722" t="s">
        <v>43</v>
      </c>
      <c r="F123" s="213">
        <f t="shared" si="23"/>
        <v>0</v>
      </c>
      <c r="G123" s="214"/>
      <c r="H123" s="237"/>
      <c r="I123" s="200"/>
      <c r="J123" s="200"/>
      <c r="K123" s="217">
        <f t="shared" si="22"/>
        <v>0</v>
      </c>
      <c r="L123" s="204"/>
      <c r="M123" s="204"/>
      <c r="N123" s="204"/>
      <c r="O123" s="204"/>
      <c r="P123" s="204"/>
      <c r="Q123" s="204"/>
      <c r="R123" s="203">
        <f t="shared" si="24"/>
        <v>0</v>
      </c>
    </row>
    <row r="124" spans="1:18" s="180" customFormat="1" ht="63" hidden="1" x14ac:dyDescent="0.2">
      <c r="A124" s="195"/>
      <c r="B124" s="215" t="s">
        <v>805</v>
      </c>
      <c r="C124" s="212" t="s">
        <v>47</v>
      </c>
      <c r="D124" s="705" t="s">
        <v>39</v>
      </c>
      <c r="E124" s="722" t="s">
        <v>48</v>
      </c>
      <c r="F124" s="213">
        <f t="shared" si="23"/>
        <v>0</v>
      </c>
      <c r="G124" s="214"/>
      <c r="H124" s="237"/>
      <c r="I124" s="200"/>
      <c r="J124" s="200"/>
      <c r="K124" s="217">
        <f t="shared" si="22"/>
        <v>0</v>
      </c>
      <c r="L124" s="204"/>
      <c r="M124" s="204"/>
      <c r="N124" s="204"/>
      <c r="O124" s="204"/>
      <c r="P124" s="204"/>
      <c r="Q124" s="204"/>
      <c r="R124" s="203">
        <f t="shared" si="24"/>
        <v>0</v>
      </c>
    </row>
    <row r="125" spans="1:18" s="180" customFormat="1" ht="78.75" x14ac:dyDescent="0.2">
      <c r="A125" s="195"/>
      <c r="B125" s="215" t="s">
        <v>806</v>
      </c>
      <c r="C125" s="212">
        <v>3160</v>
      </c>
      <c r="D125" s="705" t="s">
        <v>53</v>
      </c>
      <c r="E125" s="720" t="s">
        <v>54</v>
      </c>
      <c r="F125" s="213">
        <f t="shared" si="23"/>
        <v>8467</v>
      </c>
      <c r="G125" s="214">
        <v>8467</v>
      </c>
      <c r="H125" s="237"/>
      <c r="I125" s="200"/>
      <c r="J125" s="200"/>
      <c r="K125" s="217">
        <f t="shared" si="22"/>
        <v>0</v>
      </c>
      <c r="L125" s="204"/>
      <c r="M125" s="204"/>
      <c r="N125" s="204"/>
      <c r="O125" s="204"/>
      <c r="P125" s="204"/>
      <c r="Q125" s="204"/>
      <c r="R125" s="203">
        <f t="shared" si="24"/>
        <v>8467</v>
      </c>
    </row>
    <row r="126" spans="1:18" s="180" customFormat="1" ht="31.5" x14ac:dyDescent="0.2">
      <c r="A126" s="195"/>
      <c r="B126" s="219" t="s">
        <v>807</v>
      </c>
      <c r="C126" s="212" t="s">
        <v>56</v>
      </c>
      <c r="D126" s="705" t="s">
        <v>57</v>
      </c>
      <c r="E126" s="722" t="s">
        <v>58</v>
      </c>
      <c r="F126" s="213">
        <f t="shared" si="23"/>
        <v>4900</v>
      </c>
      <c r="G126" s="220">
        <v>4900</v>
      </c>
      <c r="H126" s="237"/>
      <c r="I126" s="200"/>
      <c r="J126" s="200"/>
      <c r="K126" s="217">
        <f t="shared" si="22"/>
        <v>0</v>
      </c>
      <c r="L126" s="204"/>
      <c r="M126" s="204"/>
      <c r="N126" s="204"/>
      <c r="O126" s="204"/>
      <c r="P126" s="204"/>
      <c r="Q126" s="204"/>
      <c r="R126" s="203">
        <f t="shared" si="24"/>
        <v>4900</v>
      </c>
    </row>
    <row r="127" spans="1:18" s="180" customFormat="1" ht="47.25" hidden="1" x14ac:dyDescent="0.2">
      <c r="A127" s="195"/>
      <c r="B127" s="221" t="s">
        <v>790</v>
      </c>
      <c r="C127" s="205">
        <v>3192</v>
      </c>
      <c r="D127" s="703">
        <v>1030</v>
      </c>
      <c r="E127" s="477" t="s">
        <v>415</v>
      </c>
      <c r="F127" s="198">
        <f t="shared" si="23"/>
        <v>0</v>
      </c>
      <c r="G127" s="200"/>
      <c r="H127" s="237"/>
      <c r="I127" s="200"/>
      <c r="J127" s="200"/>
      <c r="K127" s="217">
        <f t="shared" si="22"/>
        <v>0</v>
      </c>
      <c r="L127" s="204"/>
      <c r="M127" s="204"/>
      <c r="N127" s="204"/>
      <c r="O127" s="204"/>
      <c r="P127" s="204"/>
      <c r="Q127" s="204"/>
      <c r="R127" s="203">
        <f t="shared" si="24"/>
        <v>0</v>
      </c>
    </row>
    <row r="128" spans="1:18" s="180" customFormat="1" ht="15.75" hidden="1" x14ac:dyDescent="0.2">
      <c r="A128" s="195"/>
      <c r="B128" s="221" t="s">
        <v>808</v>
      </c>
      <c r="C128" s="205" t="s">
        <v>60</v>
      </c>
      <c r="D128" s="703" t="s">
        <v>61</v>
      </c>
      <c r="E128" s="477" t="s">
        <v>62</v>
      </c>
      <c r="F128" s="198">
        <f t="shared" si="23"/>
        <v>0</v>
      </c>
      <c r="G128" s="200"/>
      <c r="H128" s="214"/>
      <c r="I128" s="200"/>
      <c r="J128" s="200"/>
      <c r="K128" s="217">
        <f t="shared" si="22"/>
        <v>0</v>
      </c>
      <c r="L128" s="204"/>
      <c r="M128" s="204"/>
      <c r="N128" s="204"/>
      <c r="O128" s="204"/>
      <c r="P128" s="204"/>
      <c r="Q128" s="204"/>
      <c r="R128" s="203">
        <f t="shared" si="24"/>
        <v>0</v>
      </c>
    </row>
    <row r="129" spans="1:19" s="180" customFormat="1" ht="31.5" x14ac:dyDescent="0.2">
      <c r="A129" s="195"/>
      <c r="B129" s="221" t="s">
        <v>809</v>
      </c>
      <c r="C129" s="205" t="s">
        <v>64</v>
      </c>
      <c r="D129" s="703" t="s">
        <v>65</v>
      </c>
      <c r="E129" s="477" t="s">
        <v>66</v>
      </c>
      <c r="F129" s="198">
        <f t="shared" si="23"/>
        <v>94000</v>
      </c>
      <c r="G129" s="200">
        <v>94000</v>
      </c>
      <c r="H129" s="237"/>
      <c r="I129" s="200"/>
      <c r="J129" s="200"/>
      <c r="K129" s="217">
        <f t="shared" si="22"/>
        <v>0</v>
      </c>
      <c r="L129" s="204"/>
      <c r="M129" s="204"/>
      <c r="N129" s="204"/>
      <c r="O129" s="204"/>
      <c r="P129" s="204"/>
      <c r="Q129" s="204"/>
      <c r="R129" s="203">
        <f t="shared" si="24"/>
        <v>94000</v>
      </c>
    </row>
    <row r="130" spans="1:19" s="180" customFormat="1" ht="15.75" hidden="1" x14ac:dyDescent="0.2">
      <c r="A130" s="195"/>
      <c r="B130" s="219"/>
      <c r="C130" s="212"/>
      <c r="D130" s="705"/>
      <c r="E130" s="722"/>
      <c r="F130" s="198">
        <f>G130+J130</f>
        <v>0</v>
      </c>
      <c r="G130" s="220"/>
      <c r="H130" s="237"/>
      <c r="I130" s="200"/>
      <c r="J130" s="200"/>
      <c r="K130" s="217"/>
      <c r="L130" s="204"/>
      <c r="M130" s="204"/>
      <c r="N130" s="204"/>
      <c r="O130" s="204"/>
      <c r="P130" s="204"/>
      <c r="Q130" s="204"/>
      <c r="R130" s="203">
        <f t="shared" si="24"/>
        <v>0</v>
      </c>
    </row>
    <row r="131" spans="1:19" s="180" customFormat="1" ht="31.5" x14ac:dyDescent="0.2">
      <c r="A131" s="195"/>
      <c r="B131" s="196" t="s">
        <v>161</v>
      </c>
      <c r="C131" s="205"/>
      <c r="D131" s="703"/>
      <c r="E131" s="716" t="s">
        <v>466</v>
      </c>
      <c r="F131" s="198">
        <f>F132</f>
        <v>20000</v>
      </c>
      <c r="G131" s="198">
        <f t="shared" ref="G131:R131" si="25">G132</f>
        <v>20000</v>
      </c>
      <c r="H131" s="198">
        <f t="shared" si="25"/>
        <v>0</v>
      </c>
      <c r="I131" s="198">
        <f t="shared" si="25"/>
        <v>0</v>
      </c>
      <c r="J131" s="198">
        <f t="shared" si="25"/>
        <v>0</v>
      </c>
      <c r="K131" s="198">
        <f t="shared" si="25"/>
        <v>0</v>
      </c>
      <c r="L131" s="198">
        <f t="shared" si="25"/>
        <v>0</v>
      </c>
      <c r="M131" s="198">
        <f t="shared" si="25"/>
        <v>0</v>
      </c>
      <c r="N131" s="198">
        <f t="shared" si="25"/>
        <v>0</v>
      </c>
      <c r="O131" s="198">
        <f t="shared" si="25"/>
        <v>0</v>
      </c>
      <c r="P131" s="198">
        <f t="shared" si="25"/>
        <v>0</v>
      </c>
      <c r="Q131" s="198">
        <f t="shared" si="25"/>
        <v>0</v>
      </c>
      <c r="R131" s="203">
        <f t="shared" si="25"/>
        <v>20000</v>
      </c>
    </row>
    <row r="132" spans="1:19" s="180" customFormat="1" ht="31.5" x14ac:dyDescent="0.2">
      <c r="A132" s="195"/>
      <c r="B132" s="196" t="s">
        <v>468</v>
      </c>
      <c r="C132" s="197" t="s">
        <v>442</v>
      </c>
      <c r="D132" s="703"/>
      <c r="E132" s="716" t="s">
        <v>466</v>
      </c>
      <c r="F132" s="198">
        <f>F133+F136+F137+F138+F139+F140+F141+F142+F143</f>
        <v>20000</v>
      </c>
      <c r="G132" s="198">
        <f>G133+G136+G137+G138+G139+G140+G141+G142+G143</f>
        <v>20000</v>
      </c>
      <c r="H132" s="198">
        <f t="shared" ref="H132:R132" si="26">H133+H136+H137+H138+H139+H140+H141+H142+H143</f>
        <v>0</v>
      </c>
      <c r="I132" s="198">
        <f t="shared" si="26"/>
        <v>0</v>
      </c>
      <c r="J132" s="198">
        <f t="shared" si="26"/>
        <v>0</v>
      </c>
      <c r="K132" s="198">
        <f t="shared" si="26"/>
        <v>0</v>
      </c>
      <c r="L132" s="198">
        <f t="shared" si="26"/>
        <v>0</v>
      </c>
      <c r="M132" s="198">
        <f t="shared" si="26"/>
        <v>0</v>
      </c>
      <c r="N132" s="198">
        <f t="shared" si="26"/>
        <v>0</v>
      </c>
      <c r="O132" s="198">
        <f t="shared" si="26"/>
        <v>0</v>
      </c>
      <c r="P132" s="198">
        <f t="shared" si="26"/>
        <v>0</v>
      </c>
      <c r="Q132" s="198">
        <f t="shared" si="26"/>
        <v>0</v>
      </c>
      <c r="R132" s="203">
        <f t="shared" si="26"/>
        <v>20000</v>
      </c>
    </row>
    <row r="133" spans="1:19" s="180" customFormat="1" ht="47.25" hidden="1" x14ac:dyDescent="0.2">
      <c r="A133" s="195"/>
      <c r="B133" s="230" t="s">
        <v>467</v>
      </c>
      <c r="C133" s="231" t="s">
        <v>440</v>
      </c>
      <c r="D133" s="708" t="s">
        <v>19</v>
      </c>
      <c r="E133" s="731" t="s">
        <v>441</v>
      </c>
      <c r="F133" s="198">
        <f>G133+J133</f>
        <v>0</v>
      </c>
      <c r="G133" s="204"/>
      <c r="H133" s="217"/>
      <c r="I133" s="217"/>
      <c r="J133" s="217"/>
      <c r="K133" s="217"/>
      <c r="L133" s="217"/>
      <c r="M133" s="217"/>
      <c r="N133" s="217"/>
      <c r="O133" s="217"/>
      <c r="P133" s="217"/>
      <c r="Q133" s="217"/>
      <c r="R133" s="203">
        <f>F133+K133</f>
        <v>0</v>
      </c>
    </row>
    <row r="134" spans="1:19" s="180" customFormat="1" ht="15.75" hidden="1" x14ac:dyDescent="0.2">
      <c r="A134" s="195"/>
      <c r="B134" s="196"/>
      <c r="C134" s="197"/>
      <c r="D134" s="703"/>
      <c r="E134" s="716"/>
      <c r="F134" s="217"/>
      <c r="G134" s="217"/>
      <c r="H134" s="217"/>
      <c r="I134" s="217"/>
      <c r="J134" s="217"/>
      <c r="K134" s="217">
        <f t="shared" ref="K134:Q134" si="27">K139+K140+K136+K141+K137+K142+K143+K138+K135</f>
        <v>0</v>
      </c>
      <c r="L134" s="217">
        <f t="shared" si="27"/>
        <v>0</v>
      </c>
      <c r="M134" s="217">
        <f t="shared" si="27"/>
        <v>0</v>
      </c>
      <c r="N134" s="217">
        <f t="shared" si="27"/>
        <v>0</v>
      </c>
      <c r="O134" s="217">
        <f t="shared" si="27"/>
        <v>0</v>
      </c>
      <c r="P134" s="217">
        <f t="shared" si="27"/>
        <v>0</v>
      </c>
      <c r="Q134" s="217">
        <f t="shared" si="27"/>
        <v>0</v>
      </c>
      <c r="R134" s="734"/>
      <c r="S134" s="232"/>
    </row>
    <row r="135" spans="1:19" s="180" customFormat="1" ht="15.75" hidden="1" x14ac:dyDescent="0.2">
      <c r="A135" s="195"/>
      <c r="B135" s="230"/>
      <c r="C135" s="231"/>
      <c r="D135" s="708"/>
      <c r="E135" s="731"/>
      <c r="F135" s="198"/>
      <c r="G135" s="217"/>
      <c r="H135" s="217"/>
      <c r="I135" s="217"/>
      <c r="J135" s="217"/>
      <c r="K135" s="217"/>
      <c r="L135" s="217"/>
      <c r="M135" s="217"/>
      <c r="N135" s="217"/>
      <c r="O135" s="217"/>
      <c r="P135" s="217"/>
      <c r="Q135" s="217"/>
      <c r="R135" s="203"/>
      <c r="S135" s="232"/>
    </row>
    <row r="136" spans="1:19" s="180" customFormat="1" ht="15.75" hidden="1" x14ac:dyDescent="0.2">
      <c r="A136" s="195"/>
      <c r="B136" s="221" t="s">
        <v>163</v>
      </c>
      <c r="C136" s="225" t="s">
        <v>164</v>
      </c>
      <c r="D136" s="706" t="s">
        <v>151</v>
      </c>
      <c r="E136" s="477" t="s">
        <v>469</v>
      </c>
      <c r="F136" s="198">
        <f t="shared" ref="F136:F143" si="28">G136+J136</f>
        <v>0</v>
      </c>
      <c r="G136" s="200"/>
      <c r="H136" s="200"/>
      <c r="I136" s="200"/>
      <c r="J136" s="200"/>
      <c r="K136" s="217">
        <f t="shared" ref="K136:K149" si="29">N136+L136</f>
        <v>0</v>
      </c>
      <c r="L136" s="204"/>
      <c r="M136" s="204"/>
      <c r="N136" s="204"/>
      <c r="O136" s="204"/>
      <c r="P136" s="204"/>
      <c r="Q136" s="204"/>
      <c r="R136" s="203">
        <f t="shared" ref="R136:R149" si="30">F136+K136</f>
        <v>0</v>
      </c>
    </row>
    <row r="137" spans="1:19" s="180" customFormat="1" ht="15.75" hidden="1" x14ac:dyDescent="0.2">
      <c r="A137" s="195"/>
      <c r="B137" s="221" t="s">
        <v>470</v>
      </c>
      <c r="C137" s="225" t="s">
        <v>471</v>
      </c>
      <c r="D137" s="706" t="s">
        <v>472</v>
      </c>
      <c r="E137" s="477" t="s">
        <v>473</v>
      </c>
      <c r="F137" s="198">
        <f t="shared" si="28"/>
        <v>0</v>
      </c>
      <c r="G137" s="200"/>
      <c r="H137" s="200"/>
      <c r="I137" s="200"/>
      <c r="J137" s="198"/>
      <c r="K137" s="201">
        <f t="shared" si="29"/>
        <v>0</v>
      </c>
      <c r="L137" s="206"/>
      <c r="M137" s="206"/>
      <c r="N137" s="201"/>
      <c r="O137" s="201"/>
      <c r="P137" s="206">
        <f>O137</f>
        <v>0</v>
      </c>
      <c r="Q137" s="206"/>
      <c r="R137" s="203">
        <f t="shared" si="30"/>
        <v>0</v>
      </c>
    </row>
    <row r="138" spans="1:19" s="180" customFormat="1" ht="25.5" hidden="1" customHeight="1" x14ac:dyDescent="0.2">
      <c r="A138" s="195"/>
      <c r="B138" s="221" t="s">
        <v>474</v>
      </c>
      <c r="C138" s="225" t="s">
        <v>475</v>
      </c>
      <c r="D138" s="706" t="s">
        <v>472</v>
      </c>
      <c r="E138" s="477" t="s">
        <v>476</v>
      </c>
      <c r="F138" s="198">
        <f t="shared" si="28"/>
        <v>0</v>
      </c>
      <c r="G138" s="200"/>
      <c r="H138" s="200"/>
      <c r="I138" s="200"/>
      <c r="J138" s="198"/>
      <c r="K138" s="217">
        <f t="shared" si="29"/>
        <v>0</v>
      </c>
      <c r="L138" s="204"/>
      <c r="M138" s="204"/>
      <c r="N138" s="217"/>
      <c r="O138" s="201"/>
      <c r="P138" s="206"/>
      <c r="Q138" s="206"/>
      <c r="R138" s="203">
        <f t="shared" si="30"/>
        <v>0</v>
      </c>
    </row>
    <row r="139" spans="1:19" s="180" customFormat="1" ht="47.25" x14ac:dyDescent="0.2">
      <c r="A139" s="195"/>
      <c r="B139" s="221" t="s">
        <v>477</v>
      </c>
      <c r="C139" s="225" t="s">
        <v>478</v>
      </c>
      <c r="D139" s="706" t="s">
        <v>479</v>
      </c>
      <c r="E139" s="477" t="s">
        <v>480</v>
      </c>
      <c r="F139" s="198">
        <f t="shared" si="28"/>
        <v>20000</v>
      </c>
      <c r="G139" s="200">
        <v>20000</v>
      </c>
      <c r="H139" s="200"/>
      <c r="I139" s="200"/>
      <c r="J139" s="200"/>
      <c r="K139" s="217">
        <f t="shared" si="29"/>
        <v>0</v>
      </c>
      <c r="L139" s="204"/>
      <c r="M139" s="204"/>
      <c r="N139" s="204"/>
      <c r="O139" s="206"/>
      <c r="P139" s="206"/>
      <c r="Q139" s="206"/>
      <c r="R139" s="203">
        <f t="shared" si="30"/>
        <v>20000</v>
      </c>
    </row>
    <row r="140" spans="1:19" s="180" customFormat="1" ht="31.5" hidden="1" x14ac:dyDescent="0.2">
      <c r="A140" s="195"/>
      <c r="B140" s="221" t="s">
        <v>481</v>
      </c>
      <c r="C140" s="225" t="s">
        <v>482</v>
      </c>
      <c r="D140" s="706" t="s">
        <v>168</v>
      </c>
      <c r="E140" s="477" t="s">
        <v>483</v>
      </c>
      <c r="F140" s="198">
        <f t="shared" si="28"/>
        <v>0</v>
      </c>
      <c r="G140" s="200"/>
      <c r="H140" s="200"/>
      <c r="I140" s="200"/>
      <c r="J140" s="200"/>
      <c r="K140" s="217">
        <f t="shared" si="29"/>
        <v>0</v>
      </c>
      <c r="L140" s="206"/>
      <c r="M140" s="206"/>
      <c r="N140" s="206"/>
      <c r="O140" s="206"/>
      <c r="P140" s="206">
        <f>O140</f>
        <v>0</v>
      </c>
      <c r="Q140" s="206">
        <f>O140</f>
        <v>0</v>
      </c>
      <c r="R140" s="203">
        <f t="shared" si="30"/>
        <v>0</v>
      </c>
    </row>
    <row r="141" spans="1:19" s="180" customFormat="1" ht="15.75" hidden="1" x14ac:dyDescent="0.2">
      <c r="A141" s="195"/>
      <c r="B141" s="221" t="s">
        <v>166</v>
      </c>
      <c r="C141" s="225" t="s">
        <v>167</v>
      </c>
      <c r="D141" s="706" t="s">
        <v>168</v>
      </c>
      <c r="E141" s="477" t="s">
        <v>169</v>
      </c>
      <c r="F141" s="198">
        <f t="shared" si="28"/>
        <v>0</v>
      </c>
      <c r="G141" s="200"/>
      <c r="H141" s="200"/>
      <c r="I141" s="200"/>
      <c r="J141" s="198"/>
      <c r="K141" s="217">
        <f t="shared" si="29"/>
        <v>0</v>
      </c>
      <c r="L141" s="201"/>
      <c r="M141" s="201"/>
      <c r="N141" s="201"/>
      <c r="O141" s="201"/>
      <c r="P141" s="201"/>
      <c r="Q141" s="201"/>
      <c r="R141" s="203">
        <f t="shared" si="30"/>
        <v>0</v>
      </c>
    </row>
    <row r="142" spans="1:19" s="180" customFormat="1" ht="31.5" hidden="1" x14ac:dyDescent="0.2">
      <c r="A142" s="195"/>
      <c r="B142" s="221" t="s">
        <v>170</v>
      </c>
      <c r="C142" s="225" t="s">
        <v>171</v>
      </c>
      <c r="D142" s="706" t="s">
        <v>172</v>
      </c>
      <c r="E142" s="477" t="s">
        <v>484</v>
      </c>
      <c r="F142" s="198">
        <f t="shared" si="28"/>
        <v>0</v>
      </c>
      <c r="G142" s="200"/>
      <c r="H142" s="200"/>
      <c r="I142" s="200"/>
      <c r="J142" s="200"/>
      <c r="K142" s="217">
        <f t="shared" si="29"/>
        <v>0</v>
      </c>
      <c r="L142" s="206"/>
      <c r="M142" s="206"/>
      <c r="N142" s="206"/>
      <c r="O142" s="206"/>
      <c r="P142" s="206"/>
      <c r="Q142" s="206"/>
      <c r="R142" s="203">
        <f t="shared" si="30"/>
        <v>0</v>
      </c>
    </row>
    <row r="143" spans="1:19" s="180" customFormat="1" ht="31.5" hidden="1" x14ac:dyDescent="0.2">
      <c r="A143" s="195"/>
      <c r="B143" s="224" t="s">
        <v>176</v>
      </c>
      <c r="C143" s="231" t="s">
        <v>177</v>
      </c>
      <c r="D143" s="708" t="s">
        <v>178</v>
      </c>
      <c r="E143" s="731" t="s">
        <v>179</v>
      </c>
      <c r="F143" s="238">
        <f t="shared" si="28"/>
        <v>0</v>
      </c>
      <c r="G143" s="222"/>
      <c r="H143" s="222"/>
      <c r="I143" s="222"/>
      <c r="J143" s="222"/>
      <c r="K143" s="217">
        <f t="shared" si="29"/>
        <v>0</v>
      </c>
      <c r="L143" s="239"/>
      <c r="M143" s="239"/>
      <c r="N143" s="239"/>
      <c r="O143" s="239"/>
      <c r="P143" s="239"/>
      <c r="Q143" s="239"/>
      <c r="R143" s="203">
        <f t="shared" si="30"/>
        <v>0</v>
      </c>
    </row>
    <row r="144" spans="1:19" s="180" customFormat="1" ht="31.5" x14ac:dyDescent="0.2">
      <c r="A144" s="195"/>
      <c r="B144" s="240" t="s">
        <v>485</v>
      </c>
      <c r="C144" s="241"/>
      <c r="D144" s="711"/>
      <c r="E144" s="735" t="s">
        <v>486</v>
      </c>
      <c r="F144" s="238">
        <f>F145</f>
        <v>0</v>
      </c>
      <c r="G144" s="238">
        <f t="shared" ref="G144:Q144" si="31">G145</f>
        <v>0</v>
      </c>
      <c r="H144" s="238">
        <f t="shared" si="31"/>
        <v>0</v>
      </c>
      <c r="I144" s="238">
        <f t="shared" si="31"/>
        <v>0</v>
      </c>
      <c r="J144" s="238">
        <f t="shared" si="31"/>
        <v>0</v>
      </c>
      <c r="K144" s="238">
        <f t="shared" si="31"/>
        <v>20000</v>
      </c>
      <c r="L144" s="238">
        <f t="shared" si="31"/>
        <v>20000</v>
      </c>
      <c r="M144" s="238">
        <f t="shared" si="31"/>
        <v>0</v>
      </c>
      <c r="N144" s="238">
        <f t="shared" si="31"/>
        <v>0</v>
      </c>
      <c r="O144" s="238">
        <f t="shared" si="31"/>
        <v>0</v>
      </c>
      <c r="P144" s="238">
        <f t="shared" si="31"/>
        <v>0</v>
      </c>
      <c r="Q144" s="238">
        <f t="shared" si="31"/>
        <v>20000</v>
      </c>
      <c r="R144" s="203">
        <f t="shared" si="30"/>
        <v>20000</v>
      </c>
    </row>
    <row r="145" spans="1:19" s="180" customFormat="1" ht="31.5" x14ac:dyDescent="0.2">
      <c r="A145" s="195"/>
      <c r="B145" s="240" t="s">
        <v>487</v>
      </c>
      <c r="C145" s="241"/>
      <c r="D145" s="711"/>
      <c r="E145" s="735" t="s">
        <v>486</v>
      </c>
      <c r="F145" s="238">
        <f>F146+F149+F147+F148</f>
        <v>0</v>
      </c>
      <c r="G145" s="238">
        <f t="shared" ref="G145:R145" si="32">G146+G149+G147+G148</f>
        <v>0</v>
      </c>
      <c r="H145" s="238">
        <f t="shared" si="32"/>
        <v>0</v>
      </c>
      <c r="I145" s="238">
        <f t="shared" si="32"/>
        <v>0</v>
      </c>
      <c r="J145" s="238">
        <f t="shared" si="32"/>
        <v>0</v>
      </c>
      <c r="K145" s="238">
        <f t="shared" si="32"/>
        <v>20000</v>
      </c>
      <c r="L145" s="238">
        <f t="shared" si="32"/>
        <v>20000</v>
      </c>
      <c r="M145" s="238">
        <f t="shared" si="32"/>
        <v>0</v>
      </c>
      <c r="N145" s="238">
        <f t="shared" si="32"/>
        <v>0</v>
      </c>
      <c r="O145" s="238">
        <f t="shared" si="32"/>
        <v>0</v>
      </c>
      <c r="P145" s="238">
        <f t="shared" si="32"/>
        <v>0</v>
      </c>
      <c r="Q145" s="238">
        <f t="shared" si="32"/>
        <v>20000</v>
      </c>
      <c r="R145" s="238">
        <f t="shared" si="32"/>
        <v>20000</v>
      </c>
    </row>
    <row r="146" spans="1:19" s="180" customFormat="1" ht="47.25" hidden="1" x14ac:dyDescent="0.2">
      <c r="A146" s="195"/>
      <c r="B146" s="224" t="s">
        <v>488</v>
      </c>
      <c r="C146" s="231" t="s">
        <v>440</v>
      </c>
      <c r="D146" s="708" t="s">
        <v>19</v>
      </c>
      <c r="E146" s="731" t="s">
        <v>441</v>
      </c>
      <c r="F146" s="198">
        <f>G146+J146</f>
        <v>0</v>
      </c>
      <c r="G146" s="222"/>
      <c r="H146" s="222"/>
      <c r="I146" s="222"/>
      <c r="J146" s="222"/>
      <c r="K146" s="217">
        <f t="shared" si="29"/>
        <v>0</v>
      </c>
      <c r="L146" s="239"/>
      <c r="M146" s="239"/>
      <c r="N146" s="239"/>
      <c r="O146" s="239"/>
      <c r="P146" s="239"/>
      <c r="Q146" s="239"/>
      <c r="R146" s="203">
        <f t="shared" si="30"/>
        <v>0</v>
      </c>
    </row>
    <row r="147" spans="1:19" s="180" customFormat="1" ht="15.75" x14ac:dyDescent="0.2">
      <c r="A147" s="195"/>
      <c r="B147" s="221" t="s">
        <v>489</v>
      </c>
      <c r="C147" s="205" t="s">
        <v>490</v>
      </c>
      <c r="D147" s="703" t="s">
        <v>25</v>
      </c>
      <c r="E147" s="477" t="s">
        <v>491</v>
      </c>
      <c r="F147" s="198">
        <f>G147+J147</f>
        <v>0</v>
      </c>
      <c r="G147" s="222"/>
      <c r="H147" s="222"/>
      <c r="I147" s="222"/>
      <c r="J147" s="222"/>
      <c r="K147" s="242">
        <f t="shared" si="29"/>
        <v>0</v>
      </c>
      <c r="L147" s="239"/>
      <c r="M147" s="239"/>
      <c r="N147" s="239"/>
      <c r="O147" s="239"/>
      <c r="P147" s="239"/>
      <c r="Q147" s="239"/>
      <c r="R147" s="203">
        <f t="shared" si="30"/>
        <v>0</v>
      </c>
    </row>
    <row r="148" spans="1:19" s="180" customFormat="1" ht="16.5" thickBot="1" x14ac:dyDescent="0.25">
      <c r="A148" s="195"/>
      <c r="B148" s="224" t="s">
        <v>834</v>
      </c>
      <c r="C148" s="231" t="s">
        <v>836</v>
      </c>
      <c r="D148" s="703" t="s">
        <v>24</v>
      </c>
      <c r="E148" s="736" t="s">
        <v>343</v>
      </c>
      <c r="F148" s="198">
        <f>G148+J148</f>
        <v>0</v>
      </c>
      <c r="G148" s="222"/>
      <c r="H148" s="222"/>
      <c r="I148" s="222"/>
      <c r="J148" s="222"/>
      <c r="K148" s="652">
        <f t="shared" si="29"/>
        <v>20000</v>
      </c>
      <c r="L148" s="222">
        <v>20000</v>
      </c>
      <c r="M148" s="239"/>
      <c r="N148" s="239"/>
      <c r="O148" s="239"/>
      <c r="P148" s="239"/>
      <c r="Q148" s="222">
        <v>20000</v>
      </c>
      <c r="R148" s="203">
        <f t="shared" si="30"/>
        <v>20000</v>
      </c>
    </row>
    <row r="149" spans="1:19" s="180" customFormat="1" ht="48" hidden="1" thickBot="1" x14ac:dyDescent="0.25">
      <c r="A149" s="195"/>
      <c r="B149" s="221" t="s">
        <v>833</v>
      </c>
      <c r="C149" s="205" t="s">
        <v>815</v>
      </c>
      <c r="D149" s="703" t="s">
        <v>24</v>
      </c>
      <c r="E149" s="728" t="s">
        <v>819</v>
      </c>
      <c r="F149" s="198">
        <f>G149+J149</f>
        <v>0</v>
      </c>
      <c r="G149" s="222"/>
      <c r="H149" s="222"/>
      <c r="I149" s="222"/>
      <c r="J149" s="222"/>
      <c r="K149" s="652">
        <f t="shared" si="29"/>
        <v>0</v>
      </c>
      <c r="L149" s="222"/>
      <c r="M149" s="239"/>
      <c r="N149" s="239"/>
      <c r="O149" s="239"/>
      <c r="P149" s="239"/>
      <c r="Q149" s="222"/>
      <c r="R149" s="203">
        <f t="shared" si="30"/>
        <v>0</v>
      </c>
    </row>
    <row r="150" spans="1:19" s="180" customFormat="1" ht="33.75" customHeight="1" thickBot="1" x14ac:dyDescent="0.25">
      <c r="A150" s="195"/>
      <c r="B150" s="243" t="s">
        <v>492</v>
      </c>
      <c r="C150" s="244" t="s">
        <v>492</v>
      </c>
      <c r="D150" s="712" t="s">
        <v>492</v>
      </c>
      <c r="E150" s="737" t="s">
        <v>493</v>
      </c>
      <c r="F150" s="646">
        <f t="shared" ref="F150:R150" si="33">F13+F85+F131+F144+F108</f>
        <v>5232833.59</v>
      </c>
      <c r="G150" s="646">
        <f t="shared" si="33"/>
        <v>5232833.59</v>
      </c>
      <c r="H150" s="646">
        <f t="shared" si="33"/>
        <v>3602912.02</v>
      </c>
      <c r="I150" s="245">
        <f t="shared" si="33"/>
        <v>651700</v>
      </c>
      <c r="J150" s="245">
        <f t="shared" si="33"/>
        <v>0</v>
      </c>
      <c r="K150" s="245">
        <f t="shared" si="33"/>
        <v>20000</v>
      </c>
      <c r="L150" s="245">
        <f t="shared" si="33"/>
        <v>20000</v>
      </c>
      <c r="M150" s="245">
        <f t="shared" si="33"/>
        <v>0</v>
      </c>
      <c r="N150" s="245">
        <f t="shared" si="33"/>
        <v>0</v>
      </c>
      <c r="O150" s="245">
        <f t="shared" si="33"/>
        <v>0</v>
      </c>
      <c r="P150" s="245">
        <f t="shared" si="33"/>
        <v>0</v>
      </c>
      <c r="Q150" s="245">
        <f t="shared" si="33"/>
        <v>20000</v>
      </c>
      <c r="R150" s="738">
        <f t="shared" si="33"/>
        <v>5252833.59</v>
      </c>
      <c r="S150" s="232">
        <f>R86/R150*100</f>
        <v>95.066377117040929</v>
      </c>
    </row>
    <row r="151" spans="1:19" s="180" customFormat="1" ht="32.25" thickBot="1" x14ac:dyDescent="0.25">
      <c r="A151" s="195"/>
      <c r="B151" s="243" t="s">
        <v>492</v>
      </c>
      <c r="C151" s="244" t="s">
        <v>492</v>
      </c>
      <c r="D151" s="712" t="s">
        <v>492</v>
      </c>
      <c r="E151" s="737" t="s">
        <v>494</v>
      </c>
      <c r="F151" s="646">
        <f>F94</f>
        <v>4280362.37</v>
      </c>
      <c r="G151" s="646">
        <f>G94</f>
        <v>4280362.37</v>
      </c>
      <c r="H151" s="646">
        <f t="shared" ref="H151:R151" si="34">H94</f>
        <v>3540275.77</v>
      </c>
      <c r="I151" s="646">
        <f t="shared" si="34"/>
        <v>0</v>
      </c>
      <c r="J151" s="646">
        <f t="shared" si="34"/>
        <v>0</v>
      </c>
      <c r="K151" s="646">
        <f t="shared" si="34"/>
        <v>0</v>
      </c>
      <c r="L151" s="646">
        <f t="shared" si="34"/>
        <v>0</v>
      </c>
      <c r="M151" s="646">
        <f t="shared" si="34"/>
        <v>0</v>
      </c>
      <c r="N151" s="646">
        <f t="shared" si="34"/>
        <v>0</v>
      </c>
      <c r="O151" s="646">
        <f t="shared" si="34"/>
        <v>0</v>
      </c>
      <c r="P151" s="646">
        <f t="shared" si="34"/>
        <v>0</v>
      </c>
      <c r="Q151" s="646">
        <f t="shared" si="34"/>
        <v>0</v>
      </c>
      <c r="R151" s="646">
        <f t="shared" si="34"/>
        <v>4280362.37</v>
      </c>
      <c r="S151" s="232"/>
    </row>
    <row r="152" spans="1:19" s="180" customFormat="1" ht="32.25" thickBot="1" x14ac:dyDescent="0.25">
      <c r="A152" s="195"/>
      <c r="B152" s="243" t="s">
        <v>492</v>
      </c>
      <c r="C152" s="244" t="s">
        <v>492</v>
      </c>
      <c r="D152" s="712" t="s">
        <v>492</v>
      </c>
      <c r="E152" s="737" t="s">
        <v>495</v>
      </c>
      <c r="F152" s="646">
        <f>F20+F114+F106+F93</f>
        <v>733801.22</v>
      </c>
      <c r="G152" s="646">
        <f t="shared" ref="G152:R152" si="35">G20+G114+G106+G93</f>
        <v>733801.22</v>
      </c>
      <c r="H152" s="646">
        <f t="shared" si="35"/>
        <v>62636.25</v>
      </c>
      <c r="I152" s="646">
        <f t="shared" si="35"/>
        <v>629700</v>
      </c>
      <c r="J152" s="646">
        <f t="shared" si="35"/>
        <v>0</v>
      </c>
      <c r="K152" s="646">
        <f t="shared" si="35"/>
        <v>0</v>
      </c>
      <c r="L152" s="646">
        <f t="shared" si="35"/>
        <v>0</v>
      </c>
      <c r="M152" s="646">
        <f t="shared" si="35"/>
        <v>0</v>
      </c>
      <c r="N152" s="646">
        <f t="shared" si="35"/>
        <v>0</v>
      </c>
      <c r="O152" s="646">
        <f t="shared" si="35"/>
        <v>0</v>
      </c>
      <c r="P152" s="646">
        <f t="shared" si="35"/>
        <v>0</v>
      </c>
      <c r="Q152" s="646">
        <f t="shared" si="35"/>
        <v>0</v>
      </c>
      <c r="R152" s="646">
        <f t="shared" si="35"/>
        <v>733801.22</v>
      </c>
    </row>
    <row r="153" spans="1:19" s="180" customFormat="1" ht="51.75" customHeight="1" x14ac:dyDescent="0.25">
      <c r="A153" s="195"/>
      <c r="B153" s="167"/>
      <c r="C153" s="195"/>
      <c r="D153" s="195"/>
      <c r="E153" s="610" t="s">
        <v>767</v>
      </c>
      <c r="F153" s="246"/>
      <c r="G153" s="745"/>
      <c r="H153" s="247"/>
      <c r="I153" s="247"/>
      <c r="J153" s="247"/>
      <c r="K153" s="248"/>
      <c r="L153" s="248"/>
      <c r="M153" s="248"/>
      <c r="N153" s="248"/>
      <c r="O153" s="609"/>
      <c r="Q153" s="610" t="s">
        <v>765</v>
      </c>
      <c r="R153" s="249"/>
    </row>
    <row r="154" spans="1:19" x14ac:dyDescent="0.2">
      <c r="F154" s="250"/>
      <c r="G154" s="250"/>
      <c r="K154" s="251"/>
      <c r="R154" s="653"/>
    </row>
    <row r="155" spans="1:19" x14ac:dyDescent="0.2">
      <c r="F155" s="250"/>
      <c r="K155" s="251"/>
    </row>
  </sheetData>
  <mergeCells count="17">
    <mergeCell ref="G10:G11"/>
    <mergeCell ref="H10:I10"/>
    <mergeCell ref="J10:J11"/>
    <mergeCell ref="K10:K11"/>
    <mergeCell ref="M10:M11"/>
    <mergeCell ref="N1:P1"/>
    <mergeCell ref="B5:R5"/>
    <mergeCell ref="B9:B11"/>
    <mergeCell ref="C9:C11"/>
    <mergeCell ref="D9:D11"/>
    <mergeCell ref="E9:E11"/>
    <mergeCell ref="F9:J9"/>
    <mergeCell ref="K9:Q9"/>
    <mergeCell ref="R9:R11"/>
    <mergeCell ref="O10:P10"/>
    <mergeCell ref="Q10:Q11"/>
    <mergeCell ref="F10:F11"/>
  </mergeCells>
  <printOptions horizontalCentered="1"/>
  <pageMargins left="0.78740157480314965" right="0.78740157480314965" top="1.1811023622047245" bottom="0.39370078740157483" header="0.51181102362204722" footer="0.31496062992125984"/>
  <pageSetup paperSize="9" scale="64" fitToHeight="5" orientation="landscape" horizontalDpi="300" verticalDpi="300" r:id="rId1"/>
  <headerFooter alignWithMargins="0">
    <oddFooter>&amp;R&amp;P</oddFooter>
  </headerFooter>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
  <sheetViews>
    <sheetView topLeftCell="WVF1" zoomScale="75" zoomScaleNormal="75" workbookViewId="0">
      <selection activeCell="A2" sqref="A2:XFD27"/>
    </sheetView>
  </sheetViews>
  <sheetFormatPr defaultRowHeight="12.75" x14ac:dyDescent="0.2"/>
  <cols>
    <col min="1" max="1" width="20.42578125" style="253" customWidth="1"/>
    <col min="2" max="2" width="23.28515625" style="253" customWidth="1"/>
    <col min="3" max="3" width="17.42578125" style="253" customWidth="1"/>
    <col min="4" max="6" width="33" style="253" customWidth="1"/>
    <col min="7" max="256" width="9.140625" style="253"/>
    <col min="257" max="257" width="20.42578125" style="253" customWidth="1"/>
    <col min="258" max="258" width="23.28515625" style="253" customWidth="1"/>
    <col min="259" max="259" width="17.42578125" style="253" customWidth="1"/>
    <col min="260" max="262" width="33" style="253" customWidth="1"/>
    <col min="263" max="512" width="9.140625" style="253"/>
    <col min="513" max="513" width="20.42578125" style="253" customWidth="1"/>
    <col min="514" max="514" width="23.28515625" style="253" customWidth="1"/>
    <col min="515" max="515" width="17.42578125" style="253" customWidth="1"/>
    <col min="516" max="518" width="33" style="253" customWidth="1"/>
    <col min="519" max="768" width="9.140625" style="253"/>
    <col min="769" max="769" width="20.42578125" style="253" customWidth="1"/>
    <col min="770" max="770" width="23.28515625" style="253" customWidth="1"/>
    <col min="771" max="771" width="17.42578125" style="253" customWidth="1"/>
    <col min="772" max="774" width="33" style="253" customWidth="1"/>
    <col min="775" max="1024" width="9.140625" style="253"/>
    <col min="1025" max="1025" width="20.42578125" style="253" customWidth="1"/>
    <col min="1026" max="1026" width="23.28515625" style="253" customWidth="1"/>
    <col min="1027" max="1027" width="17.42578125" style="253" customWidth="1"/>
    <col min="1028" max="1030" width="33" style="253" customWidth="1"/>
    <col min="1031" max="1280" width="9.140625" style="253"/>
    <col min="1281" max="1281" width="20.42578125" style="253" customWidth="1"/>
    <col min="1282" max="1282" width="23.28515625" style="253" customWidth="1"/>
    <col min="1283" max="1283" width="17.42578125" style="253" customWidth="1"/>
    <col min="1284" max="1286" width="33" style="253" customWidth="1"/>
    <col min="1287" max="1536" width="9.140625" style="253"/>
    <col min="1537" max="1537" width="20.42578125" style="253" customWidth="1"/>
    <col min="1538" max="1538" width="23.28515625" style="253" customWidth="1"/>
    <col min="1539" max="1539" width="17.42578125" style="253" customWidth="1"/>
    <col min="1540" max="1542" width="33" style="253" customWidth="1"/>
    <col min="1543" max="1792" width="9.140625" style="253"/>
    <col min="1793" max="1793" width="20.42578125" style="253" customWidth="1"/>
    <col min="1794" max="1794" width="23.28515625" style="253" customWidth="1"/>
    <col min="1795" max="1795" width="17.42578125" style="253" customWidth="1"/>
    <col min="1796" max="1798" width="33" style="253" customWidth="1"/>
    <col min="1799" max="2048" width="9.140625" style="253"/>
    <col min="2049" max="2049" width="20.42578125" style="253" customWidth="1"/>
    <col min="2050" max="2050" width="23.28515625" style="253" customWidth="1"/>
    <col min="2051" max="2051" width="17.42578125" style="253" customWidth="1"/>
    <col min="2052" max="2054" width="33" style="253" customWidth="1"/>
    <col min="2055" max="2304" width="9.140625" style="253"/>
    <col min="2305" max="2305" width="20.42578125" style="253" customWidth="1"/>
    <col min="2306" max="2306" width="23.28515625" style="253" customWidth="1"/>
    <col min="2307" max="2307" width="17.42578125" style="253" customWidth="1"/>
    <col min="2308" max="2310" width="33" style="253" customWidth="1"/>
    <col min="2311" max="2560" width="9.140625" style="253"/>
    <col min="2561" max="2561" width="20.42578125" style="253" customWidth="1"/>
    <col min="2562" max="2562" width="23.28515625" style="253" customWidth="1"/>
    <col min="2563" max="2563" width="17.42578125" style="253" customWidth="1"/>
    <col min="2564" max="2566" width="33" style="253" customWidth="1"/>
    <col min="2567" max="2816" width="9.140625" style="253"/>
    <col min="2817" max="2817" width="20.42578125" style="253" customWidth="1"/>
    <col min="2818" max="2818" width="23.28515625" style="253" customWidth="1"/>
    <col min="2819" max="2819" width="17.42578125" style="253" customWidth="1"/>
    <col min="2820" max="2822" width="33" style="253" customWidth="1"/>
    <col min="2823" max="3072" width="9.140625" style="253"/>
    <col min="3073" max="3073" width="20.42578125" style="253" customWidth="1"/>
    <col min="3074" max="3074" width="23.28515625" style="253" customWidth="1"/>
    <col min="3075" max="3075" width="17.42578125" style="253" customWidth="1"/>
    <col min="3076" max="3078" width="33" style="253" customWidth="1"/>
    <col min="3079" max="3328" width="9.140625" style="253"/>
    <col min="3329" max="3329" width="20.42578125" style="253" customWidth="1"/>
    <col min="3330" max="3330" width="23.28515625" style="253" customWidth="1"/>
    <col min="3331" max="3331" width="17.42578125" style="253" customWidth="1"/>
    <col min="3332" max="3334" width="33" style="253" customWidth="1"/>
    <col min="3335" max="3584" width="9.140625" style="253"/>
    <col min="3585" max="3585" width="20.42578125" style="253" customWidth="1"/>
    <col min="3586" max="3586" width="23.28515625" style="253" customWidth="1"/>
    <col min="3587" max="3587" width="17.42578125" style="253" customWidth="1"/>
    <col min="3588" max="3590" width="33" style="253" customWidth="1"/>
    <col min="3591" max="3840" width="9.140625" style="253"/>
    <col min="3841" max="3841" width="20.42578125" style="253" customWidth="1"/>
    <col min="3842" max="3842" width="23.28515625" style="253" customWidth="1"/>
    <col min="3843" max="3843" width="17.42578125" style="253" customWidth="1"/>
    <col min="3844" max="3846" width="33" style="253" customWidth="1"/>
    <col min="3847" max="4096" width="9.140625" style="253"/>
    <col min="4097" max="4097" width="20.42578125" style="253" customWidth="1"/>
    <col min="4098" max="4098" width="23.28515625" style="253" customWidth="1"/>
    <col min="4099" max="4099" width="17.42578125" style="253" customWidth="1"/>
    <col min="4100" max="4102" width="33" style="253" customWidth="1"/>
    <col min="4103" max="4352" width="9.140625" style="253"/>
    <col min="4353" max="4353" width="20.42578125" style="253" customWidth="1"/>
    <col min="4354" max="4354" width="23.28515625" style="253" customWidth="1"/>
    <col min="4355" max="4355" width="17.42578125" style="253" customWidth="1"/>
    <col min="4356" max="4358" width="33" style="253" customWidth="1"/>
    <col min="4359" max="4608" width="9.140625" style="253"/>
    <col min="4609" max="4609" width="20.42578125" style="253" customWidth="1"/>
    <col min="4610" max="4610" width="23.28515625" style="253" customWidth="1"/>
    <col min="4611" max="4611" width="17.42578125" style="253" customWidth="1"/>
    <col min="4612" max="4614" width="33" style="253" customWidth="1"/>
    <col min="4615" max="4864" width="9.140625" style="253"/>
    <col min="4865" max="4865" width="20.42578125" style="253" customWidth="1"/>
    <col min="4866" max="4866" width="23.28515625" style="253" customWidth="1"/>
    <col min="4867" max="4867" width="17.42578125" style="253" customWidth="1"/>
    <col min="4868" max="4870" width="33" style="253" customWidth="1"/>
    <col min="4871" max="5120" width="9.140625" style="253"/>
    <col min="5121" max="5121" width="20.42578125" style="253" customWidth="1"/>
    <col min="5122" max="5122" width="23.28515625" style="253" customWidth="1"/>
    <col min="5123" max="5123" width="17.42578125" style="253" customWidth="1"/>
    <col min="5124" max="5126" width="33" style="253" customWidth="1"/>
    <col min="5127" max="5376" width="9.140625" style="253"/>
    <col min="5377" max="5377" width="20.42578125" style="253" customWidth="1"/>
    <col min="5378" max="5378" width="23.28515625" style="253" customWidth="1"/>
    <col min="5379" max="5379" width="17.42578125" style="253" customWidth="1"/>
    <col min="5380" max="5382" width="33" style="253" customWidth="1"/>
    <col min="5383" max="5632" width="9.140625" style="253"/>
    <col min="5633" max="5633" width="20.42578125" style="253" customWidth="1"/>
    <col min="5634" max="5634" width="23.28515625" style="253" customWidth="1"/>
    <col min="5635" max="5635" width="17.42578125" style="253" customWidth="1"/>
    <col min="5636" max="5638" width="33" style="253" customWidth="1"/>
    <col min="5639" max="5888" width="9.140625" style="253"/>
    <col min="5889" max="5889" width="20.42578125" style="253" customWidth="1"/>
    <col min="5890" max="5890" width="23.28515625" style="253" customWidth="1"/>
    <col min="5891" max="5891" width="17.42578125" style="253" customWidth="1"/>
    <col min="5892" max="5894" width="33" style="253" customWidth="1"/>
    <col min="5895" max="6144" width="9.140625" style="253"/>
    <col min="6145" max="6145" width="20.42578125" style="253" customWidth="1"/>
    <col min="6146" max="6146" width="23.28515625" style="253" customWidth="1"/>
    <col min="6147" max="6147" width="17.42578125" style="253" customWidth="1"/>
    <col min="6148" max="6150" width="33" style="253" customWidth="1"/>
    <col min="6151" max="6400" width="9.140625" style="253"/>
    <col min="6401" max="6401" width="20.42578125" style="253" customWidth="1"/>
    <col min="6402" max="6402" width="23.28515625" style="253" customWidth="1"/>
    <col min="6403" max="6403" width="17.42578125" style="253" customWidth="1"/>
    <col min="6404" max="6406" width="33" style="253" customWidth="1"/>
    <col min="6407" max="6656" width="9.140625" style="253"/>
    <col min="6657" max="6657" width="20.42578125" style="253" customWidth="1"/>
    <col min="6658" max="6658" width="23.28515625" style="253" customWidth="1"/>
    <col min="6659" max="6659" width="17.42578125" style="253" customWidth="1"/>
    <col min="6660" max="6662" width="33" style="253" customWidth="1"/>
    <col min="6663" max="6912" width="9.140625" style="253"/>
    <col min="6913" max="6913" width="20.42578125" style="253" customWidth="1"/>
    <col min="6914" max="6914" width="23.28515625" style="253" customWidth="1"/>
    <col min="6915" max="6915" width="17.42578125" style="253" customWidth="1"/>
    <col min="6916" max="6918" width="33" style="253" customWidth="1"/>
    <col min="6919" max="7168" width="9.140625" style="253"/>
    <col min="7169" max="7169" width="20.42578125" style="253" customWidth="1"/>
    <col min="7170" max="7170" width="23.28515625" style="253" customWidth="1"/>
    <col min="7171" max="7171" width="17.42578125" style="253" customWidth="1"/>
    <col min="7172" max="7174" width="33" style="253" customWidth="1"/>
    <col min="7175" max="7424" width="9.140625" style="253"/>
    <col min="7425" max="7425" width="20.42578125" style="253" customWidth="1"/>
    <col min="7426" max="7426" width="23.28515625" style="253" customWidth="1"/>
    <col min="7427" max="7427" width="17.42578125" style="253" customWidth="1"/>
    <col min="7428" max="7430" width="33" style="253" customWidth="1"/>
    <col min="7431" max="7680" width="9.140625" style="253"/>
    <col min="7681" max="7681" width="20.42578125" style="253" customWidth="1"/>
    <col min="7682" max="7682" width="23.28515625" style="253" customWidth="1"/>
    <col min="7683" max="7683" width="17.42578125" style="253" customWidth="1"/>
    <col min="7684" max="7686" width="33" style="253" customWidth="1"/>
    <col min="7687" max="7936" width="9.140625" style="253"/>
    <col min="7937" max="7937" width="20.42578125" style="253" customWidth="1"/>
    <col min="7938" max="7938" width="23.28515625" style="253" customWidth="1"/>
    <col min="7939" max="7939" width="17.42578125" style="253" customWidth="1"/>
    <col min="7940" max="7942" width="33" style="253" customWidth="1"/>
    <col min="7943" max="8192" width="9.140625" style="253"/>
    <col min="8193" max="8193" width="20.42578125" style="253" customWidth="1"/>
    <col min="8194" max="8194" width="23.28515625" style="253" customWidth="1"/>
    <col min="8195" max="8195" width="17.42578125" style="253" customWidth="1"/>
    <col min="8196" max="8198" width="33" style="253" customWidth="1"/>
    <col min="8199" max="8448" width="9.140625" style="253"/>
    <col min="8449" max="8449" width="20.42578125" style="253" customWidth="1"/>
    <col min="8450" max="8450" width="23.28515625" style="253" customWidth="1"/>
    <col min="8451" max="8451" width="17.42578125" style="253" customWidth="1"/>
    <col min="8452" max="8454" width="33" style="253" customWidth="1"/>
    <col min="8455" max="8704" width="9.140625" style="253"/>
    <col min="8705" max="8705" width="20.42578125" style="253" customWidth="1"/>
    <col min="8706" max="8706" width="23.28515625" style="253" customWidth="1"/>
    <col min="8707" max="8707" width="17.42578125" style="253" customWidth="1"/>
    <col min="8708" max="8710" width="33" style="253" customWidth="1"/>
    <col min="8711" max="8960" width="9.140625" style="253"/>
    <col min="8961" max="8961" width="20.42578125" style="253" customWidth="1"/>
    <col min="8962" max="8962" width="23.28515625" style="253" customWidth="1"/>
    <col min="8963" max="8963" width="17.42578125" style="253" customWidth="1"/>
    <col min="8964" max="8966" width="33" style="253" customWidth="1"/>
    <col min="8967" max="9216" width="9.140625" style="253"/>
    <col min="9217" max="9217" width="20.42578125" style="253" customWidth="1"/>
    <col min="9218" max="9218" width="23.28515625" style="253" customWidth="1"/>
    <col min="9219" max="9219" width="17.42578125" style="253" customWidth="1"/>
    <col min="9220" max="9222" width="33" style="253" customWidth="1"/>
    <col min="9223" max="9472" width="9.140625" style="253"/>
    <col min="9473" max="9473" width="20.42578125" style="253" customWidth="1"/>
    <col min="9474" max="9474" width="23.28515625" style="253" customWidth="1"/>
    <col min="9475" max="9475" width="17.42578125" style="253" customWidth="1"/>
    <col min="9476" max="9478" width="33" style="253" customWidth="1"/>
    <col min="9479" max="9728" width="9.140625" style="253"/>
    <col min="9729" max="9729" width="20.42578125" style="253" customWidth="1"/>
    <col min="9730" max="9730" width="23.28515625" style="253" customWidth="1"/>
    <col min="9731" max="9731" width="17.42578125" style="253" customWidth="1"/>
    <col min="9732" max="9734" width="33" style="253" customWidth="1"/>
    <col min="9735" max="9984" width="9.140625" style="253"/>
    <col min="9985" max="9985" width="20.42578125" style="253" customWidth="1"/>
    <col min="9986" max="9986" width="23.28515625" style="253" customWidth="1"/>
    <col min="9987" max="9987" width="17.42578125" style="253" customWidth="1"/>
    <col min="9988" max="9990" width="33" style="253" customWidth="1"/>
    <col min="9991" max="10240" width="9.140625" style="253"/>
    <col min="10241" max="10241" width="20.42578125" style="253" customWidth="1"/>
    <col min="10242" max="10242" width="23.28515625" style="253" customWidth="1"/>
    <col min="10243" max="10243" width="17.42578125" style="253" customWidth="1"/>
    <col min="10244" max="10246" width="33" style="253" customWidth="1"/>
    <col min="10247" max="10496" width="9.140625" style="253"/>
    <col min="10497" max="10497" width="20.42578125" style="253" customWidth="1"/>
    <col min="10498" max="10498" width="23.28515625" style="253" customWidth="1"/>
    <col min="10499" max="10499" width="17.42578125" style="253" customWidth="1"/>
    <col min="10500" max="10502" width="33" style="253" customWidth="1"/>
    <col min="10503" max="10752" width="9.140625" style="253"/>
    <col min="10753" max="10753" width="20.42578125" style="253" customWidth="1"/>
    <col min="10754" max="10754" width="23.28515625" style="253" customWidth="1"/>
    <col min="10755" max="10755" width="17.42578125" style="253" customWidth="1"/>
    <col min="10756" max="10758" width="33" style="253" customWidth="1"/>
    <col min="10759" max="11008" width="9.140625" style="253"/>
    <col min="11009" max="11009" width="20.42578125" style="253" customWidth="1"/>
    <col min="11010" max="11010" width="23.28515625" style="253" customWidth="1"/>
    <col min="11011" max="11011" width="17.42578125" style="253" customWidth="1"/>
    <col min="11012" max="11014" width="33" style="253" customWidth="1"/>
    <col min="11015" max="11264" width="9.140625" style="253"/>
    <col min="11265" max="11265" width="20.42578125" style="253" customWidth="1"/>
    <col min="11266" max="11266" width="23.28515625" style="253" customWidth="1"/>
    <col min="11267" max="11267" width="17.42578125" style="253" customWidth="1"/>
    <col min="11268" max="11270" width="33" style="253" customWidth="1"/>
    <col min="11271" max="11520" width="9.140625" style="253"/>
    <col min="11521" max="11521" width="20.42578125" style="253" customWidth="1"/>
    <col min="11522" max="11522" width="23.28515625" style="253" customWidth="1"/>
    <col min="11523" max="11523" width="17.42578125" style="253" customWidth="1"/>
    <col min="11524" max="11526" width="33" style="253" customWidth="1"/>
    <col min="11527" max="11776" width="9.140625" style="253"/>
    <col min="11777" max="11777" width="20.42578125" style="253" customWidth="1"/>
    <col min="11778" max="11778" width="23.28515625" style="253" customWidth="1"/>
    <col min="11779" max="11779" width="17.42578125" style="253" customWidth="1"/>
    <col min="11780" max="11782" width="33" style="253" customWidth="1"/>
    <col min="11783" max="12032" width="9.140625" style="253"/>
    <col min="12033" max="12033" width="20.42578125" style="253" customWidth="1"/>
    <col min="12034" max="12034" width="23.28515625" style="253" customWidth="1"/>
    <col min="12035" max="12035" width="17.42578125" style="253" customWidth="1"/>
    <col min="12036" max="12038" width="33" style="253" customWidth="1"/>
    <col min="12039" max="12288" width="9.140625" style="253"/>
    <col min="12289" max="12289" width="20.42578125" style="253" customWidth="1"/>
    <col min="12290" max="12290" width="23.28515625" style="253" customWidth="1"/>
    <col min="12291" max="12291" width="17.42578125" style="253" customWidth="1"/>
    <col min="12292" max="12294" width="33" style="253" customWidth="1"/>
    <col min="12295" max="12544" width="9.140625" style="253"/>
    <col min="12545" max="12545" width="20.42578125" style="253" customWidth="1"/>
    <col min="12546" max="12546" width="23.28515625" style="253" customWidth="1"/>
    <col min="12547" max="12547" width="17.42578125" style="253" customWidth="1"/>
    <col min="12548" max="12550" width="33" style="253" customWidth="1"/>
    <col min="12551" max="12800" width="9.140625" style="253"/>
    <col min="12801" max="12801" width="20.42578125" style="253" customWidth="1"/>
    <col min="12802" max="12802" width="23.28515625" style="253" customWidth="1"/>
    <col min="12803" max="12803" width="17.42578125" style="253" customWidth="1"/>
    <col min="12804" max="12806" width="33" style="253" customWidth="1"/>
    <col min="12807" max="13056" width="9.140625" style="253"/>
    <col min="13057" max="13057" width="20.42578125" style="253" customWidth="1"/>
    <col min="13058" max="13058" width="23.28515625" style="253" customWidth="1"/>
    <col min="13059" max="13059" width="17.42578125" style="253" customWidth="1"/>
    <col min="13060" max="13062" width="33" style="253" customWidth="1"/>
    <col min="13063" max="13312" width="9.140625" style="253"/>
    <col min="13313" max="13313" width="20.42578125" style="253" customWidth="1"/>
    <col min="13314" max="13314" width="23.28515625" style="253" customWidth="1"/>
    <col min="13315" max="13315" width="17.42578125" style="253" customWidth="1"/>
    <col min="13316" max="13318" width="33" style="253" customWidth="1"/>
    <col min="13319" max="13568" width="9.140625" style="253"/>
    <col min="13569" max="13569" width="20.42578125" style="253" customWidth="1"/>
    <col min="13570" max="13570" width="23.28515625" style="253" customWidth="1"/>
    <col min="13571" max="13571" width="17.42578125" style="253" customWidth="1"/>
    <col min="13572" max="13574" width="33" style="253" customWidth="1"/>
    <col min="13575" max="13824" width="9.140625" style="253"/>
    <col min="13825" max="13825" width="20.42578125" style="253" customWidth="1"/>
    <col min="13826" max="13826" width="23.28515625" style="253" customWidth="1"/>
    <col min="13827" max="13827" width="17.42578125" style="253" customWidth="1"/>
    <col min="13828" max="13830" width="33" style="253" customWidth="1"/>
    <col min="13831" max="14080" width="9.140625" style="253"/>
    <col min="14081" max="14081" width="20.42578125" style="253" customWidth="1"/>
    <col min="14082" max="14082" width="23.28515625" style="253" customWidth="1"/>
    <col min="14083" max="14083" width="17.42578125" style="253" customWidth="1"/>
    <col min="14084" max="14086" width="33" style="253" customWidth="1"/>
    <col min="14087" max="14336" width="9.140625" style="253"/>
    <col min="14337" max="14337" width="20.42578125" style="253" customWidth="1"/>
    <col min="14338" max="14338" width="23.28515625" style="253" customWidth="1"/>
    <col min="14339" max="14339" width="17.42578125" style="253" customWidth="1"/>
    <col min="14340" max="14342" width="33" style="253" customWidth="1"/>
    <col min="14343" max="14592" width="9.140625" style="253"/>
    <col min="14593" max="14593" width="20.42578125" style="253" customWidth="1"/>
    <col min="14594" max="14594" width="23.28515625" style="253" customWidth="1"/>
    <col min="14595" max="14595" width="17.42578125" style="253" customWidth="1"/>
    <col min="14596" max="14598" width="33" style="253" customWidth="1"/>
    <col min="14599" max="14848" width="9.140625" style="253"/>
    <col min="14849" max="14849" width="20.42578125" style="253" customWidth="1"/>
    <col min="14850" max="14850" width="23.28515625" style="253" customWidth="1"/>
    <col min="14851" max="14851" width="17.42578125" style="253" customWidth="1"/>
    <col min="14852" max="14854" width="33" style="253" customWidth="1"/>
    <col min="14855" max="15104" width="9.140625" style="253"/>
    <col min="15105" max="15105" width="20.42578125" style="253" customWidth="1"/>
    <col min="15106" max="15106" width="23.28515625" style="253" customWidth="1"/>
    <col min="15107" max="15107" width="17.42578125" style="253" customWidth="1"/>
    <col min="15108" max="15110" width="33" style="253" customWidth="1"/>
    <col min="15111" max="15360" width="9.140625" style="253"/>
    <col min="15361" max="15361" width="20.42578125" style="253" customWidth="1"/>
    <col min="15362" max="15362" width="23.28515625" style="253" customWidth="1"/>
    <col min="15363" max="15363" width="17.42578125" style="253" customWidth="1"/>
    <col min="15364" max="15366" width="33" style="253" customWidth="1"/>
    <col min="15367" max="15616" width="9.140625" style="253"/>
    <col min="15617" max="15617" width="20.42578125" style="253" customWidth="1"/>
    <col min="15618" max="15618" width="23.28515625" style="253" customWidth="1"/>
    <col min="15619" max="15619" width="17.42578125" style="253" customWidth="1"/>
    <col min="15620" max="15622" width="33" style="253" customWidth="1"/>
    <col min="15623" max="15872" width="9.140625" style="253"/>
    <col min="15873" max="15873" width="20.42578125" style="253" customWidth="1"/>
    <col min="15874" max="15874" width="23.28515625" style="253" customWidth="1"/>
    <col min="15875" max="15875" width="17.42578125" style="253" customWidth="1"/>
    <col min="15876" max="15878" width="33" style="253" customWidth="1"/>
    <col min="15879" max="16128" width="9.140625" style="253"/>
    <col min="16129" max="16129" width="20.42578125" style="253" customWidth="1"/>
    <col min="16130" max="16130" width="23.28515625" style="253" customWidth="1"/>
    <col min="16131" max="16131" width="17.42578125" style="253" customWidth="1"/>
    <col min="16132" max="16134" width="33" style="253" customWidth="1"/>
    <col min="16135" max="16384" width="9.140625" style="253"/>
  </cols>
  <sheetData>
    <row r="1" spans="1:16" ht="13.5" customHeight="1" x14ac:dyDescent="0.25">
      <c r="I1" s="254" t="s">
        <v>496</v>
      </c>
    </row>
    <row r="2" spans="1:16" ht="13.5" hidden="1" customHeight="1" x14ac:dyDescent="0.25">
      <c r="I2" s="14" t="s">
        <v>184</v>
      </c>
    </row>
    <row r="3" spans="1:16" ht="13.5" hidden="1" customHeight="1" x14ac:dyDescent="0.25">
      <c r="I3" s="14" t="s">
        <v>185</v>
      </c>
    </row>
    <row r="4" spans="1:16" ht="13.5" hidden="1" customHeight="1" x14ac:dyDescent="0.25">
      <c r="I4" s="14" t="s">
        <v>720</v>
      </c>
    </row>
    <row r="5" spans="1:16" ht="13.5" hidden="1" customHeight="1" x14ac:dyDescent="0.2">
      <c r="A5" s="812" t="s">
        <v>497</v>
      </c>
      <c r="B5" s="812"/>
      <c r="C5" s="812"/>
      <c r="D5" s="812"/>
      <c r="E5" s="812"/>
      <c r="F5" s="812"/>
      <c r="G5" s="812"/>
      <c r="H5" s="812"/>
      <c r="I5" s="812"/>
      <c r="J5" s="812"/>
      <c r="K5" s="812"/>
      <c r="L5" s="812"/>
      <c r="M5" s="812"/>
      <c r="N5" s="812"/>
      <c r="O5" s="812"/>
      <c r="P5" s="812"/>
    </row>
    <row r="6" spans="1:16" ht="13.5" hidden="1" customHeight="1" x14ac:dyDescent="0.2">
      <c r="A6" s="812" t="s">
        <v>188</v>
      </c>
      <c r="B6" s="812"/>
      <c r="C6" s="812"/>
      <c r="D6" s="812"/>
      <c r="E6" s="812"/>
      <c r="F6" s="812"/>
      <c r="G6" s="812"/>
      <c r="H6" s="812"/>
      <c r="I6" s="812"/>
      <c r="J6" s="812"/>
      <c r="K6" s="812"/>
      <c r="L6" s="812"/>
      <c r="M6" s="812"/>
      <c r="N6" s="812"/>
      <c r="O6" s="812"/>
      <c r="P6" s="812"/>
    </row>
    <row r="7" spans="1:16" ht="15.75" hidden="1" x14ac:dyDescent="0.2">
      <c r="A7" s="173">
        <v>11503000000</v>
      </c>
    </row>
    <row r="8" spans="1:16" ht="15.75" hidden="1" x14ac:dyDescent="0.2">
      <c r="A8" s="173" t="s">
        <v>2</v>
      </c>
    </row>
    <row r="9" spans="1:16" ht="13.5" hidden="1" thickBot="1" x14ac:dyDescent="0.25">
      <c r="O9" s="253" t="s">
        <v>189</v>
      </c>
    </row>
    <row r="10" spans="1:16" ht="222.75" hidden="1" customHeight="1" thickBot="1" x14ac:dyDescent="0.25">
      <c r="A10" s="813" t="s">
        <v>4</v>
      </c>
      <c r="B10" s="816" t="s">
        <v>5</v>
      </c>
      <c r="C10" s="816" t="s">
        <v>6</v>
      </c>
      <c r="D10" s="816" t="s">
        <v>498</v>
      </c>
      <c r="E10" s="819" t="s">
        <v>499</v>
      </c>
      <c r="F10" s="820"/>
      <c r="G10" s="820"/>
      <c r="H10" s="821"/>
      <c r="I10" s="819" t="s">
        <v>500</v>
      </c>
      <c r="J10" s="820"/>
      <c r="K10" s="820"/>
      <c r="L10" s="821"/>
      <c r="M10" s="819" t="s">
        <v>501</v>
      </c>
      <c r="N10" s="820"/>
      <c r="O10" s="820"/>
      <c r="P10" s="821"/>
    </row>
    <row r="11" spans="1:16" ht="16.5" hidden="1" thickBot="1" x14ac:dyDescent="0.25">
      <c r="A11" s="814"/>
      <c r="B11" s="817"/>
      <c r="C11" s="817"/>
      <c r="D11" s="817"/>
      <c r="E11" s="810" t="s">
        <v>502</v>
      </c>
      <c r="F11" s="819" t="s">
        <v>503</v>
      </c>
      <c r="G11" s="821"/>
      <c r="H11" s="810" t="s">
        <v>296</v>
      </c>
      <c r="I11" s="810" t="s">
        <v>502</v>
      </c>
      <c r="J11" s="819" t="s">
        <v>503</v>
      </c>
      <c r="K11" s="821"/>
      <c r="L11" s="810" t="s">
        <v>296</v>
      </c>
      <c r="M11" s="810" t="s">
        <v>502</v>
      </c>
      <c r="N11" s="819" t="s">
        <v>503</v>
      </c>
      <c r="O11" s="821"/>
      <c r="P11" s="810" t="s">
        <v>296</v>
      </c>
    </row>
    <row r="12" spans="1:16" ht="95.25" hidden="1" thickBot="1" x14ac:dyDescent="0.25">
      <c r="A12" s="815"/>
      <c r="B12" s="818"/>
      <c r="C12" s="818"/>
      <c r="D12" s="818"/>
      <c r="E12" s="811"/>
      <c r="F12" s="255" t="s">
        <v>13</v>
      </c>
      <c r="G12" s="255" t="s">
        <v>14</v>
      </c>
      <c r="H12" s="811"/>
      <c r="I12" s="811"/>
      <c r="J12" s="255" t="s">
        <v>13</v>
      </c>
      <c r="K12" s="255" t="s">
        <v>14</v>
      </c>
      <c r="L12" s="811"/>
      <c r="M12" s="811"/>
      <c r="N12" s="255" t="s">
        <v>13</v>
      </c>
      <c r="O12" s="255" t="s">
        <v>14</v>
      </c>
      <c r="P12" s="811"/>
    </row>
    <row r="13" spans="1:16" ht="16.5" hidden="1" thickBot="1" x14ac:dyDescent="0.25">
      <c r="A13" s="256">
        <v>1</v>
      </c>
      <c r="B13" s="257">
        <v>2</v>
      </c>
      <c r="C13" s="257">
        <v>3</v>
      </c>
      <c r="D13" s="257">
        <v>4</v>
      </c>
      <c r="E13" s="257">
        <v>5</v>
      </c>
      <c r="F13" s="257">
        <v>6</v>
      </c>
      <c r="G13" s="257">
        <v>7</v>
      </c>
      <c r="H13" s="257">
        <v>8</v>
      </c>
      <c r="I13" s="257">
        <v>9</v>
      </c>
      <c r="J13" s="257">
        <v>10</v>
      </c>
      <c r="K13" s="257">
        <v>11</v>
      </c>
      <c r="L13" s="257">
        <v>12</v>
      </c>
      <c r="M13" s="257">
        <v>13</v>
      </c>
      <c r="N13" s="257">
        <v>14</v>
      </c>
      <c r="O13" s="257">
        <v>15</v>
      </c>
      <c r="P13" s="257">
        <v>16</v>
      </c>
    </row>
    <row r="14" spans="1:16" ht="16.5" hidden="1" thickBot="1" x14ac:dyDescent="0.25">
      <c r="A14" s="256" t="s">
        <v>504</v>
      </c>
      <c r="B14" s="256" t="s">
        <v>504</v>
      </c>
      <c r="C14" s="256" t="s">
        <v>504</v>
      </c>
      <c r="D14" s="256" t="s">
        <v>504</v>
      </c>
      <c r="E14" s="256" t="s">
        <v>504</v>
      </c>
      <c r="F14" s="256" t="s">
        <v>504</v>
      </c>
      <c r="G14" s="256" t="s">
        <v>504</v>
      </c>
      <c r="H14" s="256" t="s">
        <v>504</v>
      </c>
      <c r="I14" s="256" t="s">
        <v>504</v>
      </c>
      <c r="J14" s="256" t="s">
        <v>504</v>
      </c>
      <c r="K14" s="256" t="s">
        <v>504</v>
      </c>
      <c r="L14" s="256" t="s">
        <v>504</v>
      </c>
      <c r="M14" s="256" t="s">
        <v>504</v>
      </c>
      <c r="N14" s="256" t="s">
        <v>504</v>
      </c>
      <c r="O14" s="256" t="s">
        <v>504</v>
      </c>
      <c r="P14" s="256" t="s">
        <v>504</v>
      </c>
    </row>
    <row r="15" spans="1:16" ht="16.5" hidden="1" thickBot="1" x14ac:dyDescent="0.25">
      <c r="A15" s="256" t="s">
        <v>492</v>
      </c>
      <c r="B15" s="257" t="s">
        <v>492</v>
      </c>
      <c r="C15" s="257" t="s">
        <v>492</v>
      </c>
      <c r="D15" s="258" t="s">
        <v>182</v>
      </c>
      <c r="E15" s="257" t="s">
        <v>345</v>
      </c>
      <c r="F15" s="257" t="s">
        <v>345</v>
      </c>
      <c r="G15" s="257" t="s">
        <v>345</v>
      </c>
      <c r="H15" s="257" t="s">
        <v>345</v>
      </c>
      <c r="I15" s="257" t="s">
        <v>345</v>
      </c>
      <c r="J15" s="257" t="s">
        <v>345</v>
      </c>
      <c r="K15" s="257" t="s">
        <v>345</v>
      </c>
      <c r="L15" s="257" t="s">
        <v>345</v>
      </c>
      <c r="M15" s="257" t="s">
        <v>345</v>
      </c>
      <c r="N15" s="257" t="s">
        <v>345</v>
      </c>
      <c r="O15" s="257" t="s">
        <v>345</v>
      </c>
      <c r="P15" s="257" t="s">
        <v>345</v>
      </c>
    </row>
    <row r="16" spans="1:16" hidden="1" x14ac:dyDescent="0.2"/>
    <row r="17" hidden="1" x14ac:dyDescent="0.2"/>
    <row r="18" hidden="1" x14ac:dyDescent="0.2"/>
    <row r="19" hidden="1" x14ac:dyDescent="0.2"/>
    <row r="20" hidden="1" x14ac:dyDescent="0.2"/>
    <row r="21" hidden="1" x14ac:dyDescent="0.2"/>
    <row r="22" hidden="1" x14ac:dyDescent="0.2"/>
    <row r="23" hidden="1" x14ac:dyDescent="0.2"/>
    <row r="24" hidden="1" x14ac:dyDescent="0.2"/>
    <row r="25" hidden="1" x14ac:dyDescent="0.2"/>
    <row r="26" hidden="1" x14ac:dyDescent="0.2"/>
    <row r="27" hidden="1" x14ac:dyDescent="0.2"/>
  </sheetData>
  <mergeCells count="18">
    <mergeCell ref="I11:I12"/>
    <mergeCell ref="J11:K11"/>
    <mergeCell ref="L11:L12"/>
    <mergeCell ref="M11:M12"/>
    <mergeCell ref="A5:P5"/>
    <mergeCell ref="A6:P6"/>
    <mergeCell ref="A10:A12"/>
    <mergeCell ref="B10:B12"/>
    <mergeCell ref="C10:C12"/>
    <mergeCell ref="D10:D12"/>
    <mergeCell ref="E10:H10"/>
    <mergeCell ref="I10:L10"/>
    <mergeCell ref="M10:P10"/>
    <mergeCell ref="E11:E12"/>
    <mergeCell ref="N11:O11"/>
    <mergeCell ref="P11:P12"/>
    <mergeCell ref="F11:G11"/>
    <mergeCell ref="H11:H12"/>
  </mergeCells>
  <pageMargins left="0.70866141732283472" right="0.51181102362204722" top="0.94488188976377963" bottom="0.55118110236220474" header="0.31496062992125984" footer="0.31496062992125984"/>
  <pageSetup paperSize="9" scale="75"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9"/>
  <sheetViews>
    <sheetView view="pageBreakPreview" zoomScale="60" zoomScaleNormal="100" workbookViewId="0">
      <selection activeCell="A7" sqref="A7:C7"/>
    </sheetView>
  </sheetViews>
  <sheetFormatPr defaultRowHeight="15.75" x14ac:dyDescent="0.25"/>
  <cols>
    <col min="1" max="1" width="20.7109375" style="260" customWidth="1"/>
    <col min="2" max="2" width="71.7109375" style="260" customWidth="1"/>
    <col min="3" max="3" width="32.85546875" style="260" customWidth="1"/>
    <col min="4" max="4" width="12.7109375" style="260" hidden="1" customWidth="1"/>
    <col min="5" max="5" width="14.5703125" style="260" hidden="1" customWidth="1"/>
    <col min="6" max="255" width="9.140625" style="260"/>
    <col min="256" max="257" width="20.7109375" style="260" customWidth="1"/>
    <col min="258" max="258" width="73.28515625" style="260" customWidth="1"/>
    <col min="259" max="259" width="31.42578125" style="260" customWidth="1"/>
    <col min="260" max="511" width="9.140625" style="260"/>
    <col min="512" max="513" width="20.7109375" style="260" customWidth="1"/>
    <col min="514" max="514" width="73.28515625" style="260" customWidth="1"/>
    <col min="515" max="515" width="31.42578125" style="260" customWidth="1"/>
    <col min="516" max="767" width="9.140625" style="260"/>
    <col min="768" max="769" width="20.7109375" style="260" customWidth="1"/>
    <col min="770" max="770" width="73.28515625" style="260" customWidth="1"/>
    <col min="771" max="771" width="31.42578125" style="260" customWidth="1"/>
    <col min="772" max="1023" width="9.140625" style="260"/>
    <col min="1024" max="1025" width="20.7109375" style="260" customWidth="1"/>
    <col min="1026" max="1026" width="73.28515625" style="260" customWidth="1"/>
    <col min="1027" max="1027" width="31.42578125" style="260" customWidth="1"/>
    <col min="1028" max="1279" width="9.140625" style="260"/>
    <col min="1280" max="1281" width="20.7109375" style="260" customWidth="1"/>
    <col min="1282" max="1282" width="73.28515625" style="260" customWidth="1"/>
    <col min="1283" max="1283" width="31.42578125" style="260" customWidth="1"/>
    <col min="1284" max="1535" width="9.140625" style="260"/>
    <col min="1536" max="1537" width="20.7109375" style="260" customWidth="1"/>
    <col min="1538" max="1538" width="73.28515625" style="260" customWidth="1"/>
    <col min="1539" max="1539" width="31.42578125" style="260" customWidth="1"/>
    <col min="1540" max="1791" width="9.140625" style="260"/>
    <col min="1792" max="1793" width="20.7109375" style="260" customWidth="1"/>
    <col min="1794" max="1794" width="73.28515625" style="260" customWidth="1"/>
    <col min="1795" max="1795" width="31.42578125" style="260" customWidth="1"/>
    <col min="1796" max="2047" width="9.140625" style="260"/>
    <col min="2048" max="2049" width="20.7109375" style="260" customWidth="1"/>
    <col min="2050" max="2050" width="73.28515625" style="260" customWidth="1"/>
    <col min="2051" max="2051" width="31.42578125" style="260" customWidth="1"/>
    <col min="2052" max="2303" width="9.140625" style="260"/>
    <col min="2304" max="2305" width="20.7109375" style="260" customWidth="1"/>
    <col min="2306" max="2306" width="73.28515625" style="260" customWidth="1"/>
    <col min="2307" max="2307" width="31.42578125" style="260" customWidth="1"/>
    <col min="2308" max="2559" width="9.140625" style="260"/>
    <col min="2560" max="2561" width="20.7109375" style="260" customWidth="1"/>
    <col min="2562" max="2562" width="73.28515625" style="260" customWidth="1"/>
    <col min="2563" max="2563" width="31.42578125" style="260" customWidth="1"/>
    <col min="2564" max="2815" width="9.140625" style="260"/>
    <col min="2816" max="2817" width="20.7109375" style="260" customWidth="1"/>
    <col min="2818" max="2818" width="73.28515625" style="260" customWidth="1"/>
    <col min="2819" max="2819" width="31.42578125" style="260" customWidth="1"/>
    <col min="2820" max="3071" width="9.140625" style="260"/>
    <col min="3072" max="3073" width="20.7109375" style="260" customWidth="1"/>
    <col min="3074" max="3074" width="73.28515625" style="260" customWidth="1"/>
    <col min="3075" max="3075" width="31.42578125" style="260" customWidth="1"/>
    <col min="3076" max="3327" width="9.140625" style="260"/>
    <col min="3328" max="3329" width="20.7109375" style="260" customWidth="1"/>
    <col min="3330" max="3330" width="73.28515625" style="260" customWidth="1"/>
    <col min="3331" max="3331" width="31.42578125" style="260" customWidth="1"/>
    <col min="3332" max="3583" width="9.140625" style="260"/>
    <col min="3584" max="3585" width="20.7109375" style="260" customWidth="1"/>
    <col min="3586" max="3586" width="73.28515625" style="260" customWidth="1"/>
    <col min="3587" max="3587" width="31.42578125" style="260" customWidth="1"/>
    <col min="3588" max="3839" width="9.140625" style="260"/>
    <col min="3840" max="3841" width="20.7109375" style="260" customWidth="1"/>
    <col min="3842" max="3842" width="73.28515625" style="260" customWidth="1"/>
    <col min="3843" max="3843" width="31.42578125" style="260" customWidth="1"/>
    <col min="3844" max="4095" width="9.140625" style="260"/>
    <col min="4096" max="4097" width="20.7109375" style="260" customWidth="1"/>
    <col min="4098" max="4098" width="73.28515625" style="260" customWidth="1"/>
    <col min="4099" max="4099" width="31.42578125" style="260" customWidth="1"/>
    <col min="4100" max="4351" width="9.140625" style="260"/>
    <col min="4352" max="4353" width="20.7109375" style="260" customWidth="1"/>
    <col min="4354" max="4354" width="73.28515625" style="260" customWidth="1"/>
    <col min="4355" max="4355" width="31.42578125" style="260" customWidth="1"/>
    <col min="4356" max="4607" width="9.140625" style="260"/>
    <col min="4608" max="4609" width="20.7109375" style="260" customWidth="1"/>
    <col min="4610" max="4610" width="73.28515625" style="260" customWidth="1"/>
    <col min="4611" max="4611" width="31.42578125" style="260" customWidth="1"/>
    <col min="4612" max="4863" width="9.140625" style="260"/>
    <col min="4864" max="4865" width="20.7109375" style="260" customWidth="1"/>
    <col min="4866" max="4866" width="73.28515625" style="260" customWidth="1"/>
    <col min="4867" max="4867" width="31.42578125" style="260" customWidth="1"/>
    <col min="4868" max="5119" width="9.140625" style="260"/>
    <col min="5120" max="5121" width="20.7109375" style="260" customWidth="1"/>
    <col min="5122" max="5122" width="73.28515625" style="260" customWidth="1"/>
    <col min="5123" max="5123" width="31.42578125" style="260" customWidth="1"/>
    <col min="5124" max="5375" width="9.140625" style="260"/>
    <col min="5376" max="5377" width="20.7109375" style="260" customWidth="1"/>
    <col min="5378" max="5378" width="73.28515625" style="260" customWidth="1"/>
    <col min="5379" max="5379" width="31.42578125" style="260" customWidth="1"/>
    <col min="5380" max="5631" width="9.140625" style="260"/>
    <col min="5632" max="5633" width="20.7109375" style="260" customWidth="1"/>
    <col min="5634" max="5634" width="73.28515625" style="260" customWidth="1"/>
    <col min="5635" max="5635" width="31.42578125" style="260" customWidth="1"/>
    <col min="5636" max="5887" width="9.140625" style="260"/>
    <col min="5888" max="5889" width="20.7109375" style="260" customWidth="1"/>
    <col min="5890" max="5890" width="73.28515625" style="260" customWidth="1"/>
    <col min="5891" max="5891" width="31.42578125" style="260" customWidth="1"/>
    <col min="5892" max="6143" width="9.140625" style="260"/>
    <col min="6144" max="6145" width="20.7109375" style="260" customWidth="1"/>
    <col min="6146" max="6146" width="73.28515625" style="260" customWidth="1"/>
    <col min="6147" max="6147" width="31.42578125" style="260" customWidth="1"/>
    <col min="6148" max="6399" width="9.140625" style="260"/>
    <col min="6400" max="6401" width="20.7109375" style="260" customWidth="1"/>
    <col min="6402" max="6402" width="73.28515625" style="260" customWidth="1"/>
    <col min="6403" max="6403" width="31.42578125" style="260" customWidth="1"/>
    <col min="6404" max="6655" width="9.140625" style="260"/>
    <col min="6656" max="6657" width="20.7109375" style="260" customWidth="1"/>
    <col min="6658" max="6658" width="73.28515625" style="260" customWidth="1"/>
    <col min="6659" max="6659" width="31.42578125" style="260" customWidth="1"/>
    <col min="6660" max="6911" width="9.140625" style="260"/>
    <col min="6912" max="6913" width="20.7109375" style="260" customWidth="1"/>
    <col min="6914" max="6914" width="73.28515625" style="260" customWidth="1"/>
    <col min="6915" max="6915" width="31.42578125" style="260" customWidth="1"/>
    <col min="6916" max="7167" width="9.140625" style="260"/>
    <col min="7168" max="7169" width="20.7109375" style="260" customWidth="1"/>
    <col min="7170" max="7170" width="73.28515625" style="260" customWidth="1"/>
    <col min="7171" max="7171" width="31.42578125" style="260" customWidth="1"/>
    <col min="7172" max="7423" width="9.140625" style="260"/>
    <col min="7424" max="7425" width="20.7109375" style="260" customWidth="1"/>
    <col min="7426" max="7426" width="73.28515625" style="260" customWidth="1"/>
    <col min="7427" max="7427" width="31.42578125" style="260" customWidth="1"/>
    <col min="7428" max="7679" width="9.140625" style="260"/>
    <col min="7680" max="7681" width="20.7109375" style="260" customWidth="1"/>
    <col min="7682" max="7682" width="73.28515625" style="260" customWidth="1"/>
    <col min="7683" max="7683" width="31.42578125" style="260" customWidth="1"/>
    <col min="7684" max="7935" width="9.140625" style="260"/>
    <col min="7936" max="7937" width="20.7109375" style="260" customWidth="1"/>
    <col min="7938" max="7938" width="73.28515625" style="260" customWidth="1"/>
    <col min="7939" max="7939" width="31.42578125" style="260" customWidth="1"/>
    <col min="7940" max="8191" width="9.140625" style="260"/>
    <col min="8192" max="8193" width="20.7109375" style="260" customWidth="1"/>
    <col min="8194" max="8194" width="73.28515625" style="260" customWidth="1"/>
    <col min="8195" max="8195" width="31.42578125" style="260" customWidth="1"/>
    <col min="8196" max="8447" width="9.140625" style="260"/>
    <col min="8448" max="8449" width="20.7109375" style="260" customWidth="1"/>
    <col min="8450" max="8450" width="73.28515625" style="260" customWidth="1"/>
    <col min="8451" max="8451" width="31.42578125" style="260" customWidth="1"/>
    <col min="8452" max="8703" width="9.140625" style="260"/>
    <col min="8704" max="8705" width="20.7109375" style="260" customWidth="1"/>
    <col min="8706" max="8706" width="73.28515625" style="260" customWidth="1"/>
    <col min="8707" max="8707" width="31.42578125" style="260" customWidth="1"/>
    <col min="8708" max="8959" width="9.140625" style="260"/>
    <col min="8960" max="8961" width="20.7109375" style="260" customWidth="1"/>
    <col min="8962" max="8962" width="73.28515625" style="260" customWidth="1"/>
    <col min="8963" max="8963" width="31.42578125" style="260" customWidth="1"/>
    <col min="8964" max="9215" width="9.140625" style="260"/>
    <col min="9216" max="9217" width="20.7109375" style="260" customWidth="1"/>
    <col min="9218" max="9218" width="73.28515625" style="260" customWidth="1"/>
    <col min="9219" max="9219" width="31.42578125" style="260" customWidth="1"/>
    <col min="9220" max="9471" width="9.140625" style="260"/>
    <col min="9472" max="9473" width="20.7109375" style="260" customWidth="1"/>
    <col min="9474" max="9474" width="73.28515625" style="260" customWidth="1"/>
    <col min="9475" max="9475" width="31.42578125" style="260" customWidth="1"/>
    <col min="9476" max="9727" width="9.140625" style="260"/>
    <col min="9728" max="9729" width="20.7109375" style="260" customWidth="1"/>
    <col min="9730" max="9730" width="73.28515625" style="260" customWidth="1"/>
    <col min="9731" max="9731" width="31.42578125" style="260" customWidth="1"/>
    <col min="9732" max="9983" width="9.140625" style="260"/>
    <col min="9984" max="9985" width="20.7109375" style="260" customWidth="1"/>
    <col min="9986" max="9986" width="73.28515625" style="260" customWidth="1"/>
    <col min="9987" max="9987" width="31.42578125" style="260" customWidth="1"/>
    <col min="9988" max="10239" width="9.140625" style="260"/>
    <col min="10240" max="10241" width="20.7109375" style="260" customWidth="1"/>
    <col min="10242" max="10242" width="73.28515625" style="260" customWidth="1"/>
    <col min="10243" max="10243" width="31.42578125" style="260" customWidth="1"/>
    <col min="10244" max="10495" width="9.140625" style="260"/>
    <col min="10496" max="10497" width="20.7109375" style="260" customWidth="1"/>
    <col min="10498" max="10498" width="73.28515625" style="260" customWidth="1"/>
    <col min="10499" max="10499" width="31.42578125" style="260" customWidth="1"/>
    <col min="10500" max="10751" width="9.140625" style="260"/>
    <col min="10752" max="10753" width="20.7109375" style="260" customWidth="1"/>
    <col min="10754" max="10754" width="73.28515625" style="260" customWidth="1"/>
    <col min="10755" max="10755" width="31.42578125" style="260" customWidth="1"/>
    <col min="10756" max="11007" width="9.140625" style="260"/>
    <col min="11008" max="11009" width="20.7109375" style="260" customWidth="1"/>
    <col min="11010" max="11010" width="73.28515625" style="260" customWidth="1"/>
    <col min="11011" max="11011" width="31.42578125" style="260" customWidth="1"/>
    <col min="11012" max="11263" width="9.140625" style="260"/>
    <col min="11264" max="11265" width="20.7109375" style="260" customWidth="1"/>
    <col min="11266" max="11266" width="73.28515625" style="260" customWidth="1"/>
    <col min="11267" max="11267" width="31.42578125" style="260" customWidth="1"/>
    <col min="11268" max="11519" width="9.140625" style="260"/>
    <col min="11520" max="11521" width="20.7109375" style="260" customWidth="1"/>
    <col min="11522" max="11522" width="73.28515625" style="260" customWidth="1"/>
    <col min="11523" max="11523" width="31.42578125" style="260" customWidth="1"/>
    <col min="11524" max="11775" width="9.140625" style="260"/>
    <col min="11776" max="11777" width="20.7109375" style="260" customWidth="1"/>
    <col min="11778" max="11778" width="73.28515625" style="260" customWidth="1"/>
    <col min="11779" max="11779" width="31.42578125" style="260" customWidth="1"/>
    <col min="11780" max="12031" width="9.140625" style="260"/>
    <col min="12032" max="12033" width="20.7109375" style="260" customWidth="1"/>
    <col min="12034" max="12034" width="73.28515625" style="260" customWidth="1"/>
    <col min="12035" max="12035" width="31.42578125" style="260" customWidth="1"/>
    <col min="12036" max="12287" width="9.140625" style="260"/>
    <col min="12288" max="12289" width="20.7109375" style="260" customWidth="1"/>
    <col min="12290" max="12290" width="73.28515625" style="260" customWidth="1"/>
    <col min="12291" max="12291" width="31.42578125" style="260" customWidth="1"/>
    <col min="12292" max="12543" width="9.140625" style="260"/>
    <col min="12544" max="12545" width="20.7109375" style="260" customWidth="1"/>
    <col min="12546" max="12546" width="73.28515625" style="260" customWidth="1"/>
    <col min="12547" max="12547" width="31.42578125" style="260" customWidth="1"/>
    <col min="12548" max="12799" width="9.140625" style="260"/>
    <col min="12800" max="12801" width="20.7109375" style="260" customWidth="1"/>
    <col min="12802" max="12802" width="73.28515625" style="260" customWidth="1"/>
    <col min="12803" max="12803" width="31.42578125" style="260" customWidth="1"/>
    <col min="12804" max="13055" width="9.140625" style="260"/>
    <col min="13056" max="13057" width="20.7109375" style="260" customWidth="1"/>
    <col min="13058" max="13058" width="73.28515625" style="260" customWidth="1"/>
    <col min="13059" max="13059" width="31.42578125" style="260" customWidth="1"/>
    <col min="13060" max="13311" width="9.140625" style="260"/>
    <col min="13312" max="13313" width="20.7109375" style="260" customWidth="1"/>
    <col min="13314" max="13314" width="73.28515625" style="260" customWidth="1"/>
    <col min="13315" max="13315" width="31.42578125" style="260" customWidth="1"/>
    <col min="13316" max="13567" width="9.140625" style="260"/>
    <col min="13568" max="13569" width="20.7109375" style="260" customWidth="1"/>
    <col min="13570" max="13570" width="73.28515625" style="260" customWidth="1"/>
    <col min="13571" max="13571" width="31.42578125" style="260" customWidth="1"/>
    <col min="13572" max="13823" width="9.140625" style="260"/>
    <col min="13824" max="13825" width="20.7109375" style="260" customWidth="1"/>
    <col min="13826" max="13826" width="73.28515625" style="260" customWidth="1"/>
    <col min="13827" max="13827" width="31.42578125" style="260" customWidth="1"/>
    <col min="13828" max="14079" width="9.140625" style="260"/>
    <col min="14080" max="14081" width="20.7109375" style="260" customWidth="1"/>
    <col min="14082" max="14082" width="73.28515625" style="260" customWidth="1"/>
    <col min="14083" max="14083" width="31.42578125" style="260" customWidth="1"/>
    <col min="14084" max="14335" width="9.140625" style="260"/>
    <col min="14336" max="14337" width="20.7109375" style="260" customWidth="1"/>
    <col min="14338" max="14338" width="73.28515625" style="260" customWidth="1"/>
    <col min="14339" max="14339" width="31.42578125" style="260" customWidth="1"/>
    <col min="14340" max="14591" width="9.140625" style="260"/>
    <col min="14592" max="14593" width="20.7109375" style="260" customWidth="1"/>
    <col min="14594" max="14594" width="73.28515625" style="260" customWidth="1"/>
    <col min="14595" max="14595" width="31.42578125" style="260" customWidth="1"/>
    <col min="14596" max="14847" width="9.140625" style="260"/>
    <col min="14848" max="14849" width="20.7109375" style="260" customWidth="1"/>
    <col min="14850" max="14850" width="73.28515625" style="260" customWidth="1"/>
    <col min="14851" max="14851" width="31.42578125" style="260" customWidth="1"/>
    <col min="14852" max="15103" width="9.140625" style="260"/>
    <col min="15104" max="15105" width="20.7109375" style="260" customWidth="1"/>
    <col min="15106" max="15106" width="73.28515625" style="260" customWidth="1"/>
    <col min="15107" max="15107" width="31.42578125" style="260" customWidth="1"/>
    <col min="15108" max="15359" width="9.140625" style="260"/>
    <col min="15360" max="15361" width="20.7109375" style="260" customWidth="1"/>
    <col min="15362" max="15362" width="73.28515625" style="260" customWidth="1"/>
    <col min="15363" max="15363" width="31.42578125" style="260" customWidth="1"/>
    <col min="15364" max="15615" width="9.140625" style="260"/>
    <col min="15616" max="15617" width="20.7109375" style="260" customWidth="1"/>
    <col min="15618" max="15618" width="73.28515625" style="260" customWidth="1"/>
    <col min="15619" max="15619" width="31.42578125" style="260" customWidth="1"/>
    <col min="15620" max="15871" width="9.140625" style="260"/>
    <col min="15872" max="15873" width="20.7109375" style="260" customWidth="1"/>
    <col min="15874" max="15874" width="73.28515625" style="260" customWidth="1"/>
    <col min="15875" max="15875" width="31.42578125" style="260" customWidth="1"/>
    <col min="15876" max="16127" width="9.140625" style="260"/>
    <col min="16128" max="16129" width="20.7109375" style="260" customWidth="1"/>
    <col min="16130" max="16130" width="73.28515625" style="260" customWidth="1"/>
    <col min="16131" max="16131" width="31.42578125" style="260" customWidth="1"/>
    <col min="16132" max="16384" width="9.140625" style="260"/>
  </cols>
  <sheetData>
    <row r="1" spans="1:3" x14ac:dyDescent="0.25">
      <c r="A1" s="259"/>
      <c r="C1" s="259" t="s">
        <v>505</v>
      </c>
    </row>
    <row r="2" spans="1:3" x14ac:dyDescent="0.25">
      <c r="C2" s="259" t="s">
        <v>945</v>
      </c>
    </row>
    <row r="3" spans="1:3" ht="17.25" customHeight="1" x14ac:dyDescent="0.25">
      <c r="C3" s="259" t="s">
        <v>185</v>
      </c>
    </row>
    <row r="4" spans="1:3" ht="18" customHeight="1" x14ac:dyDescent="0.25">
      <c r="C4" s="259" t="s">
        <v>944</v>
      </c>
    </row>
    <row r="5" spans="1:3" x14ac:dyDescent="0.25">
      <c r="A5" s="826" t="s">
        <v>506</v>
      </c>
      <c r="B5" s="827"/>
      <c r="C5" s="827"/>
    </row>
    <row r="6" spans="1:3" x14ac:dyDescent="0.25">
      <c r="A6" s="828" t="s">
        <v>1</v>
      </c>
      <c r="B6" s="827"/>
      <c r="C6" s="827"/>
    </row>
    <row r="7" spans="1:3" x14ac:dyDescent="0.25">
      <c r="A7" s="827" t="s">
        <v>2</v>
      </c>
      <c r="B7" s="827"/>
      <c r="C7" s="827"/>
    </row>
    <row r="8" spans="1:3" ht="21.95" customHeight="1" x14ac:dyDescent="0.25">
      <c r="A8" s="262" t="s">
        <v>507</v>
      </c>
    </row>
    <row r="9" spans="1:3" ht="16.5" thickBot="1" x14ac:dyDescent="0.3">
      <c r="C9" s="261" t="s">
        <v>508</v>
      </c>
    </row>
    <row r="10" spans="1:3" ht="47.25" customHeight="1" x14ac:dyDescent="0.25">
      <c r="A10" s="661" t="s">
        <v>509</v>
      </c>
      <c r="B10" s="662" t="s">
        <v>510</v>
      </c>
      <c r="C10" s="663" t="s">
        <v>10</v>
      </c>
    </row>
    <row r="11" spans="1:3" x14ac:dyDescent="0.25">
      <c r="A11" s="664">
        <v>1</v>
      </c>
      <c r="B11" s="263">
        <v>2</v>
      </c>
      <c r="C11" s="665">
        <v>3</v>
      </c>
    </row>
    <row r="12" spans="1:3" x14ac:dyDescent="0.25">
      <c r="A12" s="822" t="s">
        <v>511</v>
      </c>
      <c r="B12" s="823"/>
      <c r="C12" s="824"/>
    </row>
    <row r="13" spans="1:3" x14ac:dyDescent="0.25">
      <c r="A13" s="666" t="s">
        <v>330</v>
      </c>
      <c r="B13" s="656" t="s">
        <v>512</v>
      </c>
      <c r="C13" s="667">
        <f>C14</f>
        <v>51554900</v>
      </c>
    </row>
    <row r="14" spans="1:3" x14ac:dyDescent="0.25">
      <c r="A14" s="668" t="s">
        <v>513</v>
      </c>
      <c r="B14" s="657" t="s">
        <v>514</v>
      </c>
      <c r="C14" s="669">
        <f>48655900+2899000</f>
        <v>51554900</v>
      </c>
    </row>
    <row r="15" spans="1:3" ht="55.9" customHeight="1" x14ac:dyDescent="0.25">
      <c r="A15" s="666" t="s">
        <v>515</v>
      </c>
      <c r="B15" s="71" t="s">
        <v>335</v>
      </c>
      <c r="C15" s="667">
        <f>C16</f>
        <v>1466400</v>
      </c>
    </row>
    <row r="16" spans="1:3" x14ac:dyDescent="0.25">
      <c r="A16" s="668" t="s">
        <v>516</v>
      </c>
      <c r="B16" s="657" t="s">
        <v>517</v>
      </c>
      <c r="C16" s="669">
        <f>836700+629700</f>
        <v>1466400</v>
      </c>
    </row>
    <row r="17" spans="1:4" ht="31.5" x14ac:dyDescent="0.25">
      <c r="A17" s="666" t="s">
        <v>518</v>
      </c>
      <c r="B17" s="71" t="s">
        <v>338</v>
      </c>
      <c r="C17" s="667">
        <v>784740</v>
      </c>
    </row>
    <row r="18" spans="1:4" x14ac:dyDescent="0.25">
      <c r="A18" s="668" t="s">
        <v>516</v>
      </c>
      <c r="B18" s="657" t="s">
        <v>517</v>
      </c>
      <c r="C18" s="669">
        <v>784740</v>
      </c>
    </row>
    <row r="19" spans="1:4" ht="47.25" x14ac:dyDescent="0.25">
      <c r="A19" s="666" t="s">
        <v>519</v>
      </c>
      <c r="B19" s="71" t="s">
        <v>340</v>
      </c>
      <c r="C19" s="667">
        <v>619585</v>
      </c>
    </row>
    <row r="20" spans="1:4" x14ac:dyDescent="0.25">
      <c r="A20" s="668" t="s">
        <v>516</v>
      </c>
      <c r="B20" s="657" t="s">
        <v>517</v>
      </c>
      <c r="C20" s="669">
        <v>619585</v>
      </c>
    </row>
    <row r="21" spans="1:4" x14ac:dyDescent="0.25">
      <c r="A21" s="666" t="s">
        <v>520</v>
      </c>
      <c r="B21" s="656" t="s">
        <v>343</v>
      </c>
      <c r="C21" s="667">
        <f>C22+C23+C50+C70+C47+C84+C98</f>
        <v>3734928</v>
      </c>
      <c r="D21" s="510">
        <f>C21-'[1]Дод 1'!D93</f>
        <v>879628</v>
      </c>
    </row>
    <row r="22" spans="1:4" hidden="1" x14ac:dyDescent="0.25">
      <c r="A22" s="670">
        <v>11314200000</v>
      </c>
      <c r="B22" s="657" t="s">
        <v>743</v>
      </c>
      <c r="C22" s="671"/>
    </row>
    <row r="23" spans="1:4" x14ac:dyDescent="0.25">
      <c r="A23" s="670" t="s">
        <v>735</v>
      </c>
      <c r="B23" s="657" t="s">
        <v>721</v>
      </c>
      <c r="C23" s="671">
        <f>C27+C25+C24</f>
        <v>1249443</v>
      </c>
    </row>
    <row r="24" spans="1:4" ht="31.5" x14ac:dyDescent="0.25">
      <c r="A24" s="668" t="s">
        <v>770</v>
      </c>
      <c r="B24" s="216" t="s">
        <v>786</v>
      </c>
      <c r="C24" s="671">
        <v>44143</v>
      </c>
    </row>
    <row r="25" spans="1:4" ht="31.5" x14ac:dyDescent="0.25">
      <c r="A25" s="668" t="s">
        <v>770</v>
      </c>
      <c r="B25" s="216" t="s">
        <v>877</v>
      </c>
      <c r="C25" s="669">
        <f>C26</f>
        <v>200000</v>
      </c>
    </row>
    <row r="26" spans="1:4" x14ac:dyDescent="0.25">
      <c r="A26" s="670"/>
      <c r="B26" s="657" t="s">
        <v>771</v>
      </c>
      <c r="C26" s="669">
        <f>200000</f>
        <v>200000</v>
      </c>
    </row>
    <row r="27" spans="1:4" ht="31.5" x14ac:dyDescent="0.25">
      <c r="A27" s="668" t="s">
        <v>770</v>
      </c>
      <c r="B27" s="216" t="s">
        <v>881</v>
      </c>
      <c r="C27" s="671">
        <f>C28+C29+C30+C31+C32+C33+C35+C36+C37+C38</f>
        <v>1005300</v>
      </c>
    </row>
    <row r="28" spans="1:4" x14ac:dyDescent="0.25">
      <c r="A28" s="670"/>
      <c r="B28" s="657" t="s">
        <v>771</v>
      </c>
      <c r="C28" s="671">
        <v>96563</v>
      </c>
    </row>
    <row r="29" spans="1:4" ht="31.5" x14ac:dyDescent="0.25">
      <c r="A29" s="670"/>
      <c r="B29" s="216" t="s">
        <v>773</v>
      </c>
      <c r="C29" s="671">
        <v>840410</v>
      </c>
    </row>
    <row r="30" spans="1:4" x14ac:dyDescent="0.25">
      <c r="A30" s="670"/>
      <c r="B30" s="657" t="s">
        <v>778</v>
      </c>
      <c r="C30" s="671">
        <v>5000</v>
      </c>
    </row>
    <row r="31" spans="1:4" x14ac:dyDescent="0.25">
      <c r="A31" s="670"/>
      <c r="B31" s="216" t="s">
        <v>779</v>
      </c>
      <c r="C31" s="671">
        <v>20000</v>
      </c>
    </row>
    <row r="32" spans="1:4" ht="31.5" x14ac:dyDescent="0.25">
      <c r="A32" s="670"/>
      <c r="B32" s="216" t="s">
        <v>780</v>
      </c>
      <c r="C32" s="671">
        <v>12000</v>
      </c>
    </row>
    <row r="33" spans="1:3" ht="31.5" x14ac:dyDescent="0.25">
      <c r="A33" s="670"/>
      <c r="B33" s="216" t="s">
        <v>781</v>
      </c>
      <c r="C33" s="671">
        <v>1800</v>
      </c>
    </row>
    <row r="34" spans="1:3" hidden="1" x14ac:dyDescent="0.25">
      <c r="A34" s="670"/>
      <c r="B34" s="657"/>
      <c r="C34" s="671"/>
    </row>
    <row r="35" spans="1:3" ht="31.5" x14ac:dyDescent="0.25">
      <c r="A35" s="670"/>
      <c r="B35" s="216" t="s">
        <v>776</v>
      </c>
      <c r="C35" s="671">
        <v>2000</v>
      </c>
    </row>
    <row r="36" spans="1:3" x14ac:dyDescent="0.25">
      <c r="A36" s="670"/>
      <c r="B36" s="657" t="s">
        <v>782</v>
      </c>
      <c r="C36" s="671">
        <v>15000</v>
      </c>
    </row>
    <row r="37" spans="1:3" x14ac:dyDescent="0.25">
      <c r="A37" s="670"/>
      <c r="B37" s="657" t="s">
        <v>783</v>
      </c>
      <c r="C37" s="671">
        <v>5000</v>
      </c>
    </row>
    <row r="38" spans="1:3" x14ac:dyDescent="0.25">
      <c r="A38" s="670"/>
      <c r="B38" s="657" t="s">
        <v>784</v>
      </c>
      <c r="C38" s="671">
        <v>7527</v>
      </c>
    </row>
    <row r="39" spans="1:3" hidden="1" x14ac:dyDescent="0.25">
      <c r="A39" s="670"/>
      <c r="B39" s="657"/>
      <c r="C39" s="671"/>
    </row>
    <row r="40" spans="1:3" hidden="1" x14ac:dyDescent="0.25">
      <c r="A40" s="670"/>
      <c r="B40" s="657"/>
      <c r="C40" s="671"/>
    </row>
    <row r="41" spans="1:3" hidden="1" x14ac:dyDescent="0.25">
      <c r="A41" s="670"/>
      <c r="B41" s="657"/>
      <c r="C41" s="671"/>
    </row>
    <row r="42" spans="1:3" hidden="1" x14ac:dyDescent="0.25">
      <c r="A42" s="670"/>
      <c r="B42" s="657"/>
      <c r="C42" s="671"/>
    </row>
    <row r="43" spans="1:3" hidden="1" x14ac:dyDescent="0.25">
      <c r="A43" s="670"/>
      <c r="B43" s="657"/>
      <c r="C43" s="671"/>
    </row>
    <row r="44" spans="1:3" hidden="1" x14ac:dyDescent="0.25">
      <c r="A44" s="670"/>
      <c r="B44" s="657"/>
      <c r="C44" s="671"/>
    </row>
    <row r="45" spans="1:3" hidden="1" x14ac:dyDescent="0.25">
      <c r="A45" s="670"/>
      <c r="B45" s="657"/>
      <c r="C45" s="671"/>
    </row>
    <row r="46" spans="1:3" hidden="1" x14ac:dyDescent="0.25">
      <c r="A46" s="670"/>
      <c r="B46" s="657"/>
      <c r="C46" s="671"/>
    </row>
    <row r="47" spans="1:3" x14ac:dyDescent="0.25">
      <c r="A47" s="666" t="s">
        <v>736</v>
      </c>
      <c r="B47" s="658" t="s">
        <v>838</v>
      </c>
      <c r="C47" s="667">
        <f>C48</f>
        <v>200000</v>
      </c>
    </row>
    <row r="48" spans="1:3" ht="31.5" x14ac:dyDescent="0.25">
      <c r="A48" s="668" t="s">
        <v>770</v>
      </c>
      <c r="B48" s="216" t="s">
        <v>877</v>
      </c>
      <c r="C48" s="671">
        <f>C49</f>
        <v>200000</v>
      </c>
    </row>
    <row r="49" spans="1:3" x14ac:dyDescent="0.25">
      <c r="A49" s="670"/>
      <c r="B49" s="657" t="s">
        <v>772</v>
      </c>
      <c r="C49" s="671">
        <v>200000</v>
      </c>
    </row>
    <row r="50" spans="1:3" x14ac:dyDescent="0.25">
      <c r="A50" s="672" t="s">
        <v>521</v>
      </c>
      <c r="B50" s="658" t="s">
        <v>522</v>
      </c>
      <c r="C50" s="673">
        <f>C51+C54+C56</f>
        <v>486200</v>
      </c>
    </row>
    <row r="51" spans="1:3" ht="37.5" customHeight="1" x14ac:dyDescent="0.25">
      <c r="A51" s="668" t="s">
        <v>770</v>
      </c>
      <c r="B51" s="216" t="s">
        <v>786</v>
      </c>
      <c r="C51" s="669">
        <v>30000</v>
      </c>
    </row>
    <row r="52" spans="1:3" hidden="1" x14ac:dyDescent="0.25">
      <c r="A52" s="674"/>
      <c r="B52" s="657"/>
      <c r="C52" s="669"/>
    </row>
    <row r="53" spans="1:3" hidden="1" x14ac:dyDescent="0.25">
      <c r="A53" s="668"/>
      <c r="B53" s="657"/>
      <c r="C53" s="669"/>
    </row>
    <row r="54" spans="1:3" ht="31.5" x14ac:dyDescent="0.25">
      <c r="A54" s="695" t="s">
        <v>770</v>
      </c>
      <c r="B54" s="216" t="s">
        <v>877</v>
      </c>
      <c r="C54" s="669">
        <f>C55</f>
        <v>240000</v>
      </c>
    </row>
    <row r="55" spans="1:3" x14ac:dyDescent="0.25">
      <c r="A55" s="668"/>
      <c r="B55" s="657" t="s">
        <v>771</v>
      </c>
      <c r="C55" s="669">
        <f>200000+40000</f>
        <v>240000</v>
      </c>
    </row>
    <row r="56" spans="1:3" ht="31.5" x14ac:dyDescent="0.25">
      <c r="A56" s="695" t="s">
        <v>770</v>
      </c>
      <c r="B56" s="216" t="s">
        <v>881</v>
      </c>
      <c r="C56" s="669">
        <f>C57+C58+C59+C60+C61+C62+C63+C64+C65</f>
        <v>216200</v>
      </c>
    </row>
    <row r="57" spans="1:3" x14ac:dyDescent="0.25">
      <c r="A57" s="668"/>
      <c r="B57" s="657" t="s">
        <v>771</v>
      </c>
      <c r="C57" s="669">
        <v>9050</v>
      </c>
    </row>
    <row r="58" spans="1:3" ht="40.5" customHeight="1" x14ac:dyDescent="0.25">
      <c r="A58" s="668"/>
      <c r="B58" s="216" t="s">
        <v>773</v>
      </c>
      <c r="C58" s="669">
        <v>189950</v>
      </c>
    </row>
    <row r="59" spans="1:3" x14ac:dyDescent="0.25">
      <c r="A59" s="668"/>
      <c r="B59" s="657" t="s">
        <v>777</v>
      </c>
      <c r="C59" s="669">
        <v>1000</v>
      </c>
    </row>
    <row r="60" spans="1:3" x14ac:dyDescent="0.25">
      <c r="A60" s="668"/>
      <c r="B60" s="657" t="s">
        <v>778</v>
      </c>
      <c r="C60" s="669">
        <v>5000</v>
      </c>
    </row>
    <row r="61" spans="1:3" x14ac:dyDescent="0.25">
      <c r="A61" s="668"/>
      <c r="B61" s="216" t="s">
        <v>779</v>
      </c>
      <c r="C61" s="669">
        <v>5000</v>
      </c>
    </row>
    <row r="62" spans="1:3" ht="31.5" x14ac:dyDescent="0.25">
      <c r="A62" s="668"/>
      <c r="B62" s="216" t="s">
        <v>780</v>
      </c>
      <c r="C62" s="669">
        <v>3000</v>
      </c>
    </row>
    <row r="63" spans="1:3" ht="31.5" x14ac:dyDescent="0.25">
      <c r="A63" s="668"/>
      <c r="B63" s="216" t="s">
        <v>781</v>
      </c>
      <c r="C63" s="669">
        <v>1000</v>
      </c>
    </row>
    <row r="64" spans="1:3" ht="31.5" x14ac:dyDescent="0.25">
      <c r="A64" s="668"/>
      <c r="B64" s="216" t="s">
        <v>776</v>
      </c>
      <c r="C64" s="669">
        <v>1000</v>
      </c>
    </row>
    <row r="65" spans="1:4" x14ac:dyDescent="0.25">
      <c r="A65" s="668"/>
      <c r="B65" s="657" t="s">
        <v>908</v>
      </c>
      <c r="C65" s="669">
        <v>1200</v>
      </c>
    </row>
    <row r="66" spans="1:4" hidden="1" x14ac:dyDescent="0.25">
      <c r="A66" s="668"/>
      <c r="B66" s="657"/>
      <c r="C66" s="669"/>
    </row>
    <row r="67" spans="1:4" hidden="1" x14ac:dyDescent="0.25">
      <c r="A67" s="668"/>
      <c r="B67" s="657"/>
      <c r="C67" s="669"/>
    </row>
    <row r="68" spans="1:4" hidden="1" x14ac:dyDescent="0.25">
      <c r="A68" s="668"/>
      <c r="B68" s="657"/>
      <c r="C68" s="669"/>
    </row>
    <row r="69" spans="1:4" hidden="1" x14ac:dyDescent="0.25">
      <c r="A69" s="668"/>
      <c r="B69" s="657"/>
      <c r="C69" s="669"/>
    </row>
    <row r="70" spans="1:4" x14ac:dyDescent="0.25">
      <c r="A70" s="672" t="s">
        <v>523</v>
      </c>
      <c r="B70" s="658" t="s">
        <v>524</v>
      </c>
      <c r="C70" s="673">
        <f>C71+C72+C73+C75</f>
        <v>1585585</v>
      </c>
      <c r="D70" s="614"/>
    </row>
    <row r="71" spans="1:4" ht="27.6" customHeight="1" x14ac:dyDescent="0.25">
      <c r="A71" s="668" t="s">
        <v>770</v>
      </c>
      <c r="B71" s="216" t="s">
        <v>786</v>
      </c>
      <c r="C71" s="669">
        <v>84600</v>
      </c>
      <c r="D71" s="627"/>
    </row>
    <row r="72" spans="1:4" ht="31.5" x14ac:dyDescent="0.25">
      <c r="A72" s="668"/>
      <c r="B72" s="216" t="s">
        <v>785</v>
      </c>
      <c r="C72" s="669">
        <v>244500</v>
      </c>
      <c r="D72" s="627"/>
    </row>
    <row r="73" spans="1:4" ht="31.5" x14ac:dyDescent="0.25">
      <c r="A73" s="695" t="s">
        <v>770</v>
      </c>
      <c r="B73" s="216" t="s">
        <v>877</v>
      </c>
      <c r="C73" s="669">
        <f>C74</f>
        <v>600000</v>
      </c>
    </row>
    <row r="74" spans="1:4" x14ac:dyDescent="0.25">
      <c r="A74" s="668"/>
      <c r="B74" s="657" t="s">
        <v>771</v>
      </c>
      <c r="C74" s="669">
        <v>600000</v>
      </c>
    </row>
    <row r="75" spans="1:4" ht="31.5" x14ac:dyDescent="0.25">
      <c r="A75" s="695" t="s">
        <v>770</v>
      </c>
      <c r="B75" s="216" t="s">
        <v>881</v>
      </c>
      <c r="C75" s="669">
        <f>C76+C77+C78+C79+C80+C81+C82+C83</f>
        <v>656485</v>
      </c>
    </row>
    <row r="76" spans="1:4" x14ac:dyDescent="0.25">
      <c r="A76" s="668"/>
      <c r="B76" s="657" t="s">
        <v>771</v>
      </c>
      <c r="C76" s="675">
        <v>260000</v>
      </c>
    </row>
    <row r="77" spans="1:4" ht="31.5" x14ac:dyDescent="0.25">
      <c r="A77" s="668"/>
      <c r="B77" s="216" t="s">
        <v>773</v>
      </c>
      <c r="C77" s="675">
        <v>330000</v>
      </c>
    </row>
    <row r="78" spans="1:4" ht="31.5" x14ac:dyDescent="0.25">
      <c r="A78" s="668"/>
      <c r="B78" s="216" t="s">
        <v>780</v>
      </c>
      <c r="C78" s="675">
        <v>15000</v>
      </c>
    </row>
    <row r="79" spans="1:4" ht="31.5" x14ac:dyDescent="0.25">
      <c r="A79" s="668"/>
      <c r="B79" s="216" t="s">
        <v>776</v>
      </c>
      <c r="C79" s="675">
        <v>3000</v>
      </c>
    </row>
    <row r="80" spans="1:4" x14ac:dyDescent="0.25">
      <c r="A80" s="668"/>
      <c r="B80" s="657" t="s">
        <v>778</v>
      </c>
      <c r="C80" s="675">
        <v>7000</v>
      </c>
    </row>
    <row r="81" spans="1:5" x14ac:dyDescent="0.25">
      <c r="A81" s="668"/>
      <c r="B81" s="216" t="s">
        <v>779</v>
      </c>
      <c r="C81" s="675">
        <v>30000</v>
      </c>
    </row>
    <row r="82" spans="1:5" ht="31.5" x14ac:dyDescent="0.25">
      <c r="A82" s="668"/>
      <c r="B82" s="216" t="s">
        <v>781</v>
      </c>
      <c r="C82" s="675">
        <v>5000</v>
      </c>
    </row>
    <row r="83" spans="1:5" ht="47.25" x14ac:dyDescent="0.25">
      <c r="A83" s="668"/>
      <c r="B83" s="216" t="s">
        <v>909</v>
      </c>
      <c r="C83" s="669">
        <v>6485</v>
      </c>
    </row>
    <row r="84" spans="1:5" x14ac:dyDescent="0.25">
      <c r="A84" s="681">
        <v>11505000000</v>
      </c>
      <c r="B84" s="658" t="s">
        <v>840</v>
      </c>
      <c r="C84" s="669">
        <f>C86+C85</f>
        <v>193700</v>
      </c>
    </row>
    <row r="85" spans="1:5" ht="31.5" x14ac:dyDescent="0.25">
      <c r="A85" s="668" t="s">
        <v>770</v>
      </c>
      <c r="B85" s="216" t="s">
        <v>786</v>
      </c>
      <c r="C85" s="669">
        <v>6700</v>
      </c>
      <c r="E85" s="510">
        <f>C85+C71+C51+C24</f>
        <v>165443</v>
      </c>
    </row>
    <row r="86" spans="1:5" ht="31.5" x14ac:dyDescent="0.25">
      <c r="A86" s="668" t="s">
        <v>770</v>
      </c>
      <c r="B86" s="216" t="s">
        <v>881</v>
      </c>
      <c r="C86" s="671">
        <f>C87+C88+C89+C90+C91+C92+C94+C95+C96+C97</f>
        <v>187000</v>
      </c>
      <c r="E86" s="510">
        <f>C86+C27+C56+C75</f>
        <v>2064985</v>
      </c>
    </row>
    <row r="87" spans="1:5" x14ac:dyDescent="0.25">
      <c r="A87" s="668"/>
      <c r="B87" s="657" t="s">
        <v>771</v>
      </c>
      <c r="C87" s="671">
        <v>5344</v>
      </c>
      <c r="E87" s="510">
        <f>C73+C54+C48+C25</f>
        <v>1240000</v>
      </c>
    </row>
    <row r="88" spans="1:5" ht="31.5" x14ac:dyDescent="0.25">
      <c r="A88" s="668"/>
      <c r="B88" s="216" t="s">
        <v>850</v>
      </c>
      <c r="C88" s="671">
        <v>158750</v>
      </c>
      <c r="E88" s="510">
        <f>C72</f>
        <v>244500</v>
      </c>
    </row>
    <row r="89" spans="1:5" x14ac:dyDescent="0.25">
      <c r="A89" s="668"/>
      <c r="B89" s="657" t="s">
        <v>778</v>
      </c>
      <c r="C89" s="671">
        <v>500</v>
      </c>
    </row>
    <row r="90" spans="1:5" x14ac:dyDescent="0.25">
      <c r="A90" s="668"/>
      <c r="B90" s="216" t="s">
        <v>779</v>
      </c>
      <c r="C90" s="671">
        <v>1000</v>
      </c>
    </row>
    <row r="91" spans="1:5" ht="31.5" x14ac:dyDescent="0.25">
      <c r="A91" s="668"/>
      <c r="B91" s="216" t="s">
        <v>780</v>
      </c>
      <c r="C91" s="671">
        <v>9600</v>
      </c>
    </row>
    <row r="92" spans="1:5" ht="31.5" x14ac:dyDescent="0.25">
      <c r="A92" s="668"/>
      <c r="B92" s="216" t="s">
        <v>781</v>
      </c>
      <c r="C92" s="671">
        <v>9600</v>
      </c>
    </row>
    <row r="93" spans="1:5" hidden="1" x14ac:dyDescent="0.25">
      <c r="A93" s="668"/>
      <c r="B93" s="657"/>
      <c r="C93" s="671"/>
    </row>
    <row r="94" spans="1:5" ht="31.5" hidden="1" x14ac:dyDescent="0.25">
      <c r="A94" s="668"/>
      <c r="B94" s="216" t="s">
        <v>776</v>
      </c>
      <c r="C94" s="671"/>
    </row>
    <row r="95" spans="1:5" x14ac:dyDescent="0.25">
      <c r="A95" s="668"/>
      <c r="B95" s="657" t="s">
        <v>782</v>
      </c>
      <c r="C95" s="671">
        <v>1500</v>
      </c>
    </row>
    <row r="96" spans="1:5" x14ac:dyDescent="0.25">
      <c r="A96" s="668"/>
      <c r="B96" s="657" t="s">
        <v>783</v>
      </c>
      <c r="C96" s="671">
        <v>200</v>
      </c>
    </row>
    <row r="97" spans="1:3" x14ac:dyDescent="0.25">
      <c r="A97" s="668"/>
      <c r="B97" s="657" t="s">
        <v>784</v>
      </c>
      <c r="C97" s="671">
        <v>506</v>
      </c>
    </row>
    <row r="98" spans="1:3" x14ac:dyDescent="0.25">
      <c r="A98" s="666">
        <v>11314200000</v>
      </c>
      <c r="B98" s="658" t="s">
        <v>743</v>
      </c>
      <c r="C98" s="667">
        <f>C99</f>
        <v>20000</v>
      </c>
    </row>
    <row r="99" spans="1:3" ht="31.5" x14ac:dyDescent="0.25">
      <c r="A99" s="696" t="s">
        <v>770</v>
      </c>
      <c r="B99" s="216" t="s">
        <v>912</v>
      </c>
      <c r="C99" s="669">
        <v>20000</v>
      </c>
    </row>
    <row r="100" spans="1:3" hidden="1" x14ac:dyDescent="0.25">
      <c r="A100" s="668"/>
      <c r="B100" s="657"/>
      <c r="C100" s="669"/>
    </row>
    <row r="101" spans="1:3" hidden="1" x14ac:dyDescent="0.25">
      <c r="A101" s="668"/>
      <c r="B101" s="657"/>
      <c r="C101" s="669"/>
    </row>
    <row r="102" spans="1:3" hidden="1" x14ac:dyDescent="0.25">
      <c r="A102" s="668"/>
      <c r="B102" s="657"/>
      <c r="C102" s="669"/>
    </row>
    <row r="103" spans="1:3" hidden="1" x14ac:dyDescent="0.25">
      <c r="A103" s="668"/>
      <c r="B103" s="657"/>
      <c r="C103" s="669"/>
    </row>
    <row r="104" spans="1:3" hidden="1" x14ac:dyDescent="0.25">
      <c r="A104" s="668"/>
      <c r="B104" s="657"/>
      <c r="C104" s="669"/>
    </row>
    <row r="105" spans="1:3" hidden="1" x14ac:dyDescent="0.25">
      <c r="A105" s="668"/>
      <c r="B105" s="657"/>
      <c r="C105" s="669"/>
    </row>
    <row r="106" spans="1:3" hidden="1" x14ac:dyDescent="0.25">
      <c r="A106" s="668"/>
      <c r="B106" s="657"/>
      <c r="C106" s="669"/>
    </row>
    <row r="107" spans="1:3" hidden="1" x14ac:dyDescent="0.25">
      <c r="A107" s="668"/>
      <c r="B107" s="657"/>
      <c r="C107" s="669"/>
    </row>
    <row r="108" spans="1:3" hidden="1" x14ac:dyDescent="0.25">
      <c r="A108" s="668"/>
      <c r="B108" s="657"/>
      <c r="C108" s="669"/>
    </row>
    <row r="109" spans="1:3" hidden="1" x14ac:dyDescent="0.25">
      <c r="A109" s="668"/>
      <c r="B109" s="657"/>
      <c r="C109" s="669"/>
    </row>
    <row r="110" spans="1:3" hidden="1" x14ac:dyDescent="0.25">
      <c r="A110" s="668"/>
      <c r="B110" s="657"/>
      <c r="C110" s="669"/>
    </row>
    <row r="111" spans="1:3" ht="47.25" x14ac:dyDescent="0.25">
      <c r="A111" s="666" t="s">
        <v>525</v>
      </c>
      <c r="B111" s="71" t="s">
        <v>526</v>
      </c>
      <c r="C111" s="667">
        <v>617800</v>
      </c>
    </row>
    <row r="112" spans="1:3" x14ac:dyDescent="0.25">
      <c r="A112" s="668" t="s">
        <v>516</v>
      </c>
      <c r="B112" s="657" t="s">
        <v>517</v>
      </c>
      <c r="C112" s="669">
        <v>617800</v>
      </c>
    </row>
    <row r="113" spans="1:3" x14ac:dyDescent="0.25">
      <c r="A113" s="822" t="s">
        <v>527</v>
      </c>
      <c r="B113" s="823"/>
      <c r="C113" s="824"/>
    </row>
    <row r="114" spans="1:3" hidden="1" x14ac:dyDescent="0.25">
      <c r="A114" s="666" t="s">
        <v>330</v>
      </c>
      <c r="B114" s="659" t="s">
        <v>512</v>
      </c>
      <c r="C114" s="667">
        <v>0</v>
      </c>
    </row>
    <row r="115" spans="1:3" hidden="1" x14ac:dyDescent="0.25">
      <c r="A115" s="668" t="s">
        <v>513</v>
      </c>
      <c r="B115" s="660" t="s">
        <v>514</v>
      </c>
      <c r="C115" s="669">
        <v>0</v>
      </c>
    </row>
    <row r="116" spans="1:3" ht="63" hidden="1" x14ac:dyDescent="0.25">
      <c r="A116" s="666" t="s">
        <v>515</v>
      </c>
      <c r="B116" s="659" t="s">
        <v>335</v>
      </c>
      <c r="C116" s="667">
        <v>0</v>
      </c>
    </row>
    <row r="117" spans="1:3" hidden="1" x14ac:dyDescent="0.25">
      <c r="A117" s="668" t="s">
        <v>516</v>
      </c>
      <c r="B117" s="660" t="s">
        <v>517</v>
      </c>
      <c r="C117" s="669">
        <v>0</v>
      </c>
    </row>
    <row r="118" spans="1:3" ht="31.5" hidden="1" x14ac:dyDescent="0.25">
      <c r="A118" s="666" t="s">
        <v>518</v>
      </c>
      <c r="B118" s="659" t="s">
        <v>338</v>
      </c>
      <c r="C118" s="667">
        <v>0</v>
      </c>
    </row>
    <row r="119" spans="1:3" hidden="1" x14ac:dyDescent="0.25">
      <c r="A119" s="668" t="s">
        <v>516</v>
      </c>
      <c r="B119" s="660" t="s">
        <v>517</v>
      </c>
      <c r="C119" s="669">
        <v>0</v>
      </c>
    </row>
    <row r="120" spans="1:3" ht="47.25" hidden="1" x14ac:dyDescent="0.25">
      <c r="A120" s="666" t="s">
        <v>519</v>
      </c>
      <c r="B120" s="659" t="s">
        <v>340</v>
      </c>
      <c r="C120" s="667">
        <v>0</v>
      </c>
    </row>
    <row r="121" spans="1:3" hidden="1" x14ac:dyDescent="0.25">
      <c r="A121" s="668" t="s">
        <v>516</v>
      </c>
      <c r="B121" s="660" t="s">
        <v>517</v>
      </c>
      <c r="C121" s="669">
        <v>0</v>
      </c>
    </row>
    <row r="122" spans="1:3" x14ac:dyDescent="0.25">
      <c r="A122" s="666" t="s">
        <v>520</v>
      </c>
      <c r="B122" s="659" t="s">
        <v>343</v>
      </c>
      <c r="C122" s="667">
        <f>C123</f>
        <v>1259179</v>
      </c>
    </row>
    <row r="123" spans="1:3" x14ac:dyDescent="0.25">
      <c r="A123" s="670">
        <v>11314200000</v>
      </c>
      <c r="B123" s="657" t="s">
        <v>743</v>
      </c>
      <c r="C123" s="671">
        <v>1259179</v>
      </c>
    </row>
    <row r="124" spans="1:3" ht="31.5" x14ac:dyDescent="0.25">
      <c r="A124" s="692" t="s">
        <v>769</v>
      </c>
      <c r="B124" s="216" t="s">
        <v>877</v>
      </c>
      <c r="C124" s="671">
        <v>1259179</v>
      </c>
    </row>
    <row r="125" spans="1:3" ht="35.450000000000003" customHeight="1" x14ac:dyDescent="0.25">
      <c r="A125" s="668" t="s">
        <v>769</v>
      </c>
      <c r="B125" s="216" t="s">
        <v>878</v>
      </c>
      <c r="C125" s="671">
        <v>1259179</v>
      </c>
    </row>
    <row r="126" spans="1:3" ht="47.25" hidden="1" x14ac:dyDescent="0.25">
      <c r="A126" s="666" t="s">
        <v>525</v>
      </c>
      <c r="B126" s="659" t="s">
        <v>526</v>
      </c>
      <c r="C126" s="667">
        <v>0</v>
      </c>
    </row>
    <row r="127" spans="1:3" hidden="1" x14ac:dyDescent="0.25">
      <c r="A127" s="668" t="s">
        <v>516</v>
      </c>
      <c r="B127" s="660" t="s">
        <v>517</v>
      </c>
      <c r="C127" s="669">
        <v>0</v>
      </c>
    </row>
    <row r="128" spans="1:3" x14ac:dyDescent="0.25">
      <c r="A128" s="676" t="s">
        <v>183</v>
      </c>
      <c r="B128" s="656" t="s">
        <v>528</v>
      </c>
      <c r="C128" s="677">
        <f>C129+C130</f>
        <v>60037532</v>
      </c>
    </row>
    <row r="129" spans="1:3" x14ac:dyDescent="0.25">
      <c r="A129" s="676" t="s">
        <v>183</v>
      </c>
      <c r="B129" s="656" t="s">
        <v>502</v>
      </c>
      <c r="C129" s="677">
        <f>C13+C15+C17+C19+C21+C111</f>
        <v>58778353</v>
      </c>
    </row>
    <row r="130" spans="1:3" ht="16.5" thickBot="1" x14ac:dyDescent="0.3">
      <c r="A130" s="678" t="s">
        <v>183</v>
      </c>
      <c r="B130" s="679" t="s">
        <v>503</v>
      </c>
      <c r="C130" s="680">
        <f>C122</f>
        <v>1259179</v>
      </c>
    </row>
    <row r="132" spans="1:3" ht="21.95" customHeight="1" thickBot="1" x14ac:dyDescent="0.3">
      <c r="A132" s="262" t="s">
        <v>529</v>
      </c>
      <c r="C132" s="261" t="s">
        <v>508</v>
      </c>
    </row>
    <row r="133" spans="1:3" ht="94.5" x14ac:dyDescent="0.25">
      <c r="A133" s="661" t="s">
        <v>530</v>
      </c>
      <c r="B133" s="662" t="s">
        <v>531</v>
      </c>
      <c r="C133" s="663" t="s">
        <v>10</v>
      </c>
    </row>
    <row r="134" spans="1:3" x14ac:dyDescent="0.25">
      <c r="A134" s="687">
        <v>1</v>
      </c>
      <c r="B134" s="264">
        <v>2</v>
      </c>
      <c r="C134" s="688">
        <v>4</v>
      </c>
    </row>
    <row r="135" spans="1:3" x14ac:dyDescent="0.25">
      <c r="A135" s="822" t="s">
        <v>511</v>
      </c>
      <c r="B135" s="823"/>
      <c r="C135" s="824"/>
    </row>
    <row r="136" spans="1:3" x14ac:dyDescent="0.25">
      <c r="A136" s="682"/>
      <c r="B136" s="683"/>
      <c r="C136" s="684">
        <v>0</v>
      </c>
    </row>
    <row r="137" spans="1:3" ht="20.100000000000001" customHeight="1" x14ac:dyDescent="0.25">
      <c r="A137" s="825" t="s">
        <v>527</v>
      </c>
      <c r="B137" s="823"/>
      <c r="C137" s="824"/>
    </row>
    <row r="138" spans="1:3" ht="20.100000000000001" customHeight="1" x14ac:dyDescent="0.25">
      <c r="A138" s="668" t="s">
        <v>834</v>
      </c>
      <c r="B138" s="683">
        <v>9770</v>
      </c>
      <c r="C138" s="684">
        <f>C140</f>
        <v>620000</v>
      </c>
    </row>
    <row r="139" spans="1:3" ht="20.100000000000001" hidden="1" customHeight="1" x14ac:dyDescent="0.25">
      <c r="A139" s="668" t="s">
        <v>516</v>
      </c>
      <c r="B139" s="657" t="s">
        <v>517</v>
      </c>
      <c r="C139" s="684"/>
    </row>
    <row r="140" spans="1:3" ht="39" x14ac:dyDescent="0.25">
      <c r="A140" s="668"/>
      <c r="B140" s="685" t="s">
        <v>861</v>
      </c>
      <c r="C140" s="684">
        <f>600000+20000</f>
        <v>620000</v>
      </c>
    </row>
    <row r="141" spans="1:3" ht="20.100000000000001" customHeight="1" x14ac:dyDescent="0.25">
      <c r="A141" s="668" t="s">
        <v>833</v>
      </c>
      <c r="B141" s="683">
        <v>9800</v>
      </c>
      <c r="C141" s="684">
        <f>C142+C143</f>
        <v>200000</v>
      </c>
    </row>
    <row r="142" spans="1:3" ht="51.75" x14ac:dyDescent="0.25">
      <c r="A142" s="668"/>
      <c r="B142" s="686" t="s">
        <v>862</v>
      </c>
      <c r="C142" s="689">
        <v>100000</v>
      </c>
    </row>
    <row r="143" spans="1:3" ht="90" x14ac:dyDescent="0.25">
      <c r="A143" s="668"/>
      <c r="B143" s="686" t="s">
        <v>863</v>
      </c>
      <c r="C143" s="689">
        <v>100000</v>
      </c>
    </row>
    <row r="144" spans="1:3" hidden="1" x14ac:dyDescent="0.25">
      <c r="A144" s="690" t="s">
        <v>183</v>
      </c>
      <c r="B144" s="265" t="s">
        <v>183</v>
      </c>
      <c r="C144" s="677"/>
    </row>
    <row r="145" spans="1:3" hidden="1" x14ac:dyDescent="0.25">
      <c r="A145" s="690" t="s">
        <v>183</v>
      </c>
      <c r="B145" s="265" t="s">
        <v>183</v>
      </c>
      <c r="C145" s="677"/>
    </row>
    <row r="146" spans="1:3" hidden="1" x14ac:dyDescent="0.25">
      <c r="A146" s="691" t="s">
        <v>183</v>
      </c>
      <c r="B146" s="266" t="s">
        <v>183</v>
      </c>
      <c r="C146" s="677"/>
    </row>
    <row r="147" spans="1:3" x14ac:dyDescent="0.25">
      <c r="A147" s="676" t="s">
        <v>183</v>
      </c>
      <c r="B147" s="656" t="s">
        <v>528</v>
      </c>
      <c r="C147" s="677">
        <f>C148+C149</f>
        <v>820000</v>
      </c>
    </row>
    <row r="148" spans="1:3" x14ac:dyDescent="0.25">
      <c r="A148" s="676" t="s">
        <v>183</v>
      </c>
      <c r="B148" s="656" t="s">
        <v>502</v>
      </c>
      <c r="C148" s="677">
        <f>C136</f>
        <v>0</v>
      </c>
    </row>
    <row r="149" spans="1:3" ht="16.5" thickBot="1" x14ac:dyDescent="0.3">
      <c r="A149" s="678" t="s">
        <v>183</v>
      </c>
      <c r="B149" s="679" t="s">
        <v>503</v>
      </c>
      <c r="C149" s="680">
        <f>C141+C138</f>
        <v>820000</v>
      </c>
    </row>
  </sheetData>
  <mergeCells count="7">
    <mergeCell ref="A113:C113"/>
    <mergeCell ref="A135:C135"/>
    <mergeCell ref="A137:C137"/>
    <mergeCell ref="A5:C5"/>
    <mergeCell ref="A6:C6"/>
    <mergeCell ref="A7:C7"/>
    <mergeCell ref="A12:C12"/>
  </mergeCells>
  <pageMargins left="1.1811023622047245" right="0.39370078740157483" top="0.78740157480314965" bottom="0.78740157480314965" header="0.31496062992125984" footer="0.31496062992125984"/>
  <pageSetup paperSize="9" scale="75" fitToHeight="2" orientation="portrait" r:id="rId1"/>
  <colBreaks count="1" manualBreakCount="1">
    <brk id="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pageSetUpPr fitToPage="1"/>
  </sheetPr>
  <dimension ref="A1:O241"/>
  <sheetViews>
    <sheetView showZeros="0" zoomScale="50" zoomScaleNormal="50" zoomScaleSheetLayoutView="50" workbookViewId="0">
      <pane xSplit="3" ySplit="10" topLeftCell="D11" activePane="bottomRight" state="frozen"/>
      <selection pane="topRight" activeCell="E1" sqref="E1"/>
      <selection pane="bottomLeft" activeCell="A14" sqref="A14"/>
      <selection pane="bottomRight" activeCell="A2" sqref="A2:XFD180"/>
    </sheetView>
  </sheetViews>
  <sheetFormatPr defaultRowHeight="12.75" x14ac:dyDescent="0.2"/>
  <cols>
    <col min="1" max="1" width="13.85546875" style="267" customWidth="1"/>
    <col min="2" max="2" width="14.140625" style="268" customWidth="1"/>
    <col min="3" max="3" width="13.42578125" style="269" customWidth="1"/>
    <col min="4" max="4" width="60.85546875" style="270" customWidth="1"/>
    <col min="5" max="5" width="72.28515625" style="270" customWidth="1"/>
    <col min="6" max="6" width="23.5703125" style="271" customWidth="1"/>
    <col min="7" max="8" width="23.42578125" style="271" customWidth="1"/>
    <col min="9" max="9" width="25.140625" style="271" customWidth="1"/>
    <col min="10" max="10" width="22.42578125" style="271" hidden="1" customWidth="1"/>
    <col min="11" max="11" width="21.28515625" style="271" hidden="1" customWidth="1"/>
    <col min="12" max="12" width="25.7109375" style="271" hidden="1" customWidth="1"/>
    <col min="13" max="13" width="19.85546875" style="272" hidden="1" customWidth="1"/>
    <col min="14" max="14" width="30.5703125" style="272" customWidth="1"/>
    <col min="15" max="15" width="38.85546875" style="267" hidden="1" customWidth="1"/>
    <col min="16" max="256" width="9.140625" style="267"/>
    <col min="257" max="257" width="13.85546875" style="267" customWidth="1"/>
    <col min="258" max="258" width="14.140625" style="267" customWidth="1"/>
    <col min="259" max="259" width="13.42578125" style="267" customWidth="1"/>
    <col min="260" max="260" width="60.85546875" style="267" customWidth="1"/>
    <col min="261" max="261" width="72.28515625" style="267" customWidth="1"/>
    <col min="262" max="262" width="23.5703125" style="267" customWidth="1"/>
    <col min="263" max="264" width="23.42578125" style="267" customWidth="1"/>
    <col min="265" max="265" width="25.140625" style="267" customWidth="1"/>
    <col min="266" max="269" width="0" style="267" hidden="1" customWidth="1"/>
    <col min="270" max="270" width="30.5703125" style="267" customWidth="1"/>
    <col min="271" max="271" width="0" style="267" hidden="1" customWidth="1"/>
    <col min="272" max="512" width="9.140625" style="267"/>
    <col min="513" max="513" width="13.85546875" style="267" customWidth="1"/>
    <col min="514" max="514" width="14.140625" style="267" customWidth="1"/>
    <col min="515" max="515" width="13.42578125" style="267" customWidth="1"/>
    <col min="516" max="516" width="60.85546875" style="267" customWidth="1"/>
    <col min="517" max="517" width="72.28515625" style="267" customWidth="1"/>
    <col min="518" max="518" width="23.5703125" style="267" customWidth="1"/>
    <col min="519" max="520" width="23.42578125" style="267" customWidth="1"/>
    <col min="521" max="521" width="25.140625" style="267" customWidth="1"/>
    <col min="522" max="525" width="0" style="267" hidden="1" customWidth="1"/>
    <col min="526" max="526" width="30.5703125" style="267" customWidth="1"/>
    <col min="527" max="527" width="0" style="267" hidden="1" customWidth="1"/>
    <col min="528" max="768" width="9.140625" style="267"/>
    <col min="769" max="769" width="13.85546875" style="267" customWidth="1"/>
    <col min="770" max="770" width="14.140625" style="267" customWidth="1"/>
    <col min="771" max="771" width="13.42578125" style="267" customWidth="1"/>
    <col min="772" max="772" width="60.85546875" style="267" customWidth="1"/>
    <col min="773" max="773" width="72.28515625" style="267" customWidth="1"/>
    <col min="774" max="774" width="23.5703125" style="267" customWidth="1"/>
    <col min="775" max="776" width="23.42578125" style="267" customWidth="1"/>
    <col min="777" max="777" width="25.140625" style="267" customWidth="1"/>
    <col min="778" max="781" width="0" style="267" hidden="1" customWidth="1"/>
    <col min="782" max="782" width="30.5703125" style="267" customWidth="1"/>
    <col min="783" max="783" width="0" style="267" hidden="1" customWidth="1"/>
    <col min="784" max="1024" width="9.140625" style="267"/>
    <col min="1025" max="1025" width="13.85546875" style="267" customWidth="1"/>
    <col min="1026" max="1026" width="14.140625" style="267" customWidth="1"/>
    <col min="1027" max="1027" width="13.42578125" style="267" customWidth="1"/>
    <col min="1028" max="1028" width="60.85546875" style="267" customWidth="1"/>
    <col min="1029" max="1029" width="72.28515625" style="267" customWidth="1"/>
    <col min="1030" max="1030" width="23.5703125" style="267" customWidth="1"/>
    <col min="1031" max="1032" width="23.42578125" style="267" customWidth="1"/>
    <col min="1033" max="1033" width="25.140625" style="267" customWidth="1"/>
    <col min="1034" max="1037" width="0" style="267" hidden="1" customWidth="1"/>
    <col min="1038" max="1038" width="30.5703125" style="267" customWidth="1"/>
    <col min="1039" max="1039" width="0" style="267" hidden="1" customWidth="1"/>
    <col min="1040" max="1280" width="9.140625" style="267"/>
    <col min="1281" max="1281" width="13.85546875" style="267" customWidth="1"/>
    <col min="1282" max="1282" width="14.140625" style="267" customWidth="1"/>
    <col min="1283" max="1283" width="13.42578125" style="267" customWidth="1"/>
    <col min="1284" max="1284" width="60.85546875" style="267" customWidth="1"/>
    <col min="1285" max="1285" width="72.28515625" style="267" customWidth="1"/>
    <col min="1286" max="1286" width="23.5703125" style="267" customWidth="1"/>
    <col min="1287" max="1288" width="23.42578125" style="267" customWidth="1"/>
    <col min="1289" max="1289" width="25.140625" style="267" customWidth="1"/>
    <col min="1290" max="1293" width="0" style="267" hidden="1" customWidth="1"/>
    <col min="1294" max="1294" width="30.5703125" style="267" customWidth="1"/>
    <col min="1295" max="1295" width="0" style="267" hidden="1" customWidth="1"/>
    <col min="1296" max="1536" width="9.140625" style="267"/>
    <col min="1537" max="1537" width="13.85546875" style="267" customWidth="1"/>
    <col min="1538" max="1538" width="14.140625" style="267" customWidth="1"/>
    <col min="1539" max="1539" width="13.42578125" style="267" customWidth="1"/>
    <col min="1540" max="1540" width="60.85546875" style="267" customWidth="1"/>
    <col min="1541" max="1541" width="72.28515625" style="267" customWidth="1"/>
    <col min="1542" max="1542" width="23.5703125" style="267" customWidth="1"/>
    <col min="1543" max="1544" width="23.42578125" style="267" customWidth="1"/>
    <col min="1545" max="1545" width="25.140625" style="267" customWidth="1"/>
    <col min="1546" max="1549" width="0" style="267" hidden="1" customWidth="1"/>
    <col min="1550" max="1550" width="30.5703125" style="267" customWidth="1"/>
    <col min="1551" max="1551" width="0" style="267" hidden="1" customWidth="1"/>
    <col min="1552" max="1792" width="9.140625" style="267"/>
    <col min="1793" max="1793" width="13.85546875" style="267" customWidth="1"/>
    <col min="1794" max="1794" width="14.140625" style="267" customWidth="1"/>
    <col min="1795" max="1795" width="13.42578125" style="267" customWidth="1"/>
    <col min="1796" max="1796" width="60.85546875" style="267" customWidth="1"/>
    <col min="1797" max="1797" width="72.28515625" style="267" customWidth="1"/>
    <col min="1798" max="1798" width="23.5703125" style="267" customWidth="1"/>
    <col min="1799" max="1800" width="23.42578125" style="267" customWidth="1"/>
    <col min="1801" max="1801" width="25.140625" style="267" customWidth="1"/>
    <col min="1802" max="1805" width="0" style="267" hidden="1" customWidth="1"/>
    <col min="1806" max="1806" width="30.5703125" style="267" customWidth="1"/>
    <col min="1807" max="1807" width="0" style="267" hidden="1" customWidth="1"/>
    <col min="1808" max="2048" width="9.140625" style="267"/>
    <col min="2049" max="2049" width="13.85546875" style="267" customWidth="1"/>
    <col min="2050" max="2050" width="14.140625" style="267" customWidth="1"/>
    <col min="2051" max="2051" width="13.42578125" style="267" customWidth="1"/>
    <col min="2052" max="2052" width="60.85546875" style="267" customWidth="1"/>
    <col min="2053" max="2053" width="72.28515625" style="267" customWidth="1"/>
    <col min="2054" max="2054" width="23.5703125" style="267" customWidth="1"/>
    <col min="2055" max="2056" width="23.42578125" style="267" customWidth="1"/>
    <col min="2057" max="2057" width="25.140625" style="267" customWidth="1"/>
    <col min="2058" max="2061" width="0" style="267" hidden="1" customWidth="1"/>
    <col min="2062" max="2062" width="30.5703125" style="267" customWidth="1"/>
    <col min="2063" max="2063" width="0" style="267" hidden="1" customWidth="1"/>
    <col min="2064" max="2304" width="9.140625" style="267"/>
    <col min="2305" max="2305" width="13.85546875" style="267" customWidth="1"/>
    <col min="2306" max="2306" width="14.140625" style="267" customWidth="1"/>
    <col min="2307" max="2307" width="13.42578125" style="267" customWidth="1"/>
    <col min="2308" max="2308" width="60.85546875" style="267" customWidth="1"/>
    <col min="2309" max="2309" width="72.28515625" style="267" customWidth="1"/>
    <col min="2310" max="2310" width="23.5703125" style="267" customWidth="1"/>
    <col min="2311" max="2312" width="23.42578125" style="267" customWidth="1"/>
    <col min="2313" max="2313" width="25.140625" style="267" customWidth="1"/>
    <col min="2314" max="2317" width="0" style="267" hidden="1" customWidth="1"/>
    <col min="2318" max="2318" width="30.5703125" style="267" customWidth="1"/>
    <col min="2319" max="2319" width="0" style="267" hidden="1" customWidth="1"/>
    <col min="2320" max="2560" width="9.140625" style="267"/>
    <col min="2561" max="2561" width="13.85546875" style="267" customWidth="1"/>
    <col min="2562" max="2562" width="14.140625" style="267" customWidth="1"/>
    <col min="2563" max="2563" width="13.42578125" style="267" customWidth="1"/>
    <col min="2564" max="2564" width="60.85546875" style="267" customWidth="1"/>
    <col min="2565" max="2565" width="72.28515625" style="267" customWidth="1"/>
    <col min="2566" max="2566" width="23.5703125" style="267" customWidth="1"/>
    <col min="2567" max="2568" width="23.42578125" style="267" customWidth="1"/>
    <col min="2569" max="2569" width="25.140625" style="267" customWidth="1"/>
    <col min="2570" max="2573" width="0" style="267" hidden="1" customWidth="1"/>
    <col min="2574" max="2574" width="30.5703125" style="267" customWidth="1"/>
    <col min="2575" max="2575" width="0" style="267" hidden="1" customWidth="1"/>
    <col min="2576" max="2816" width="9.140625" style="267"/>
    <col min="2817" max="2817" width="13.85546875" style="267" customWidth="1"/>
    <col min="2818" max="2818" width="14.140625" style="267" customWidth="1"/>
    <col min="2819" max="2819" width="13.42578125" style="267" customWidth="1"/>
    <col min="2820" max="2820" width="60.85546875" style="267" customWidth="1"/>
    <col min="2821" max="2821" width="72.28515625" style="267" customWidth="1"/>
    <col min="2822" max="2822" width="23.5703125" style="267" customWidth="1"/>
    <col min="2823" max="2824" width="23.42578125" style="267" customWidth="1"/>
    <col min="2825" max="2825" width="25.140625" style="267" customWidth="1"/>
    <col min="2826" max="2829" width="0" style="267" hidden="1" customWidth="1"/>
    <col min="2830" max="2830" width="30.5703125" style="267" customWidth="1"/>
    <col min="2831" max="2831" width="0" style="267" hidden="1" customWidth="1"/>
    <col min="2832" max="3072" width="9.140625" style="267"/>
    <col min="3073" max="3073" width="13.85546875" style="267" customWidth="1"/>
    <col min="3074" max="3074" width="14.140625" style="267" customWidth="1"/>
    <col min="3075" max="3075" width="13.42578125" style="267" customWidth="1"/>
    <col min="3076" max="3076" width="60.85546875" style="267" customWidth="1"/>
    <col min="3077" max="3077" width="72.28515625" style="267" customWidth="1"/>
    <col min="3078" max="3078" width="23.5703125" style="267" customWidth="1"/>
    <col min="3079" max="3080" width="23.42578125" style="267" customWidth="1"/>
    <col min="3081" max="3081" width="25.140625" style="267" customWidth="1"/>
    <col min="3082" max="3085" width="0" style="267" hidden="1" customWidth="1"/>
    <col min="3086" max="3086" width="30.5703125" style="267" customWidth="1"/>
    <col min="3087" max="3087" width="0" style="267" hidden="1" customWidth="1"/>
    <col min="3088" max="3328" width="9.140625" style="267"/>
    <col min="3329" max="3329" width="13.85546875" style="267" customWidth="1"/>
    <col min="3330" max="3330" width="14.140625" style="267" customWidth="1"/>
    <col min="3331" max="3331" width="13.42578125" style="267" customWidth="1"/>
    <col min="3332" max="3332" width="60.85546875" style="267" customWidth="1"/>
    <col min="3333" max="3333" width="72.28515625" style="267" customWidth="1"/>
    <col min="3334" max="3334" width="23.5703125" style="267" customWidth="1"/>
    <col min="3335" max="3336" width="23.42578125" style="267" customWidth="1"/>
    <col min="3337" max="3337" width="25.140625" style="267" customWidth="1"/>
    <col min="3338" max="3341" width="0" style="267" hidden="1" customWidth="1"/>
    <col min="3342" max="3342" width="30.5703125" style="267" customWidth="1"/>
    <col min="3343" max="3343" width="0" style="267" hidden="1" customWidth="1"/>
    <col min="3344" max="3584" width="9.140625" style="267"/>
    <col min="3585" max="3585" width="13.85546875" style="267" customWidth="1"/>
    <col min="3586" max="3586" width="14.140625" style="267" customWidth="1"/>
    <col min="3587" max="3587" width="13.42578125" style="267" customWidth="1"/>
    <col min="3588" max="3588" width="60.85546875" style="267" customWidth="1"/>
    <col min="3589" max="3589" width="72.28515625" style="267" customWidth="1"/>
    <col min="3590" max="3590" width="23.5703125" style="267" customWidth="1"/>
    <col min="3591" max="3592" width="23.42578125" style="267" customWidth="1"/>
    <col min="3593" max="3593" width="25.140625" style="267" customWidth="1"/>
    <col min="3594" max="3597" width="0" style="267" hidden="1" customWidth="1"/>
    <col min="3598" max="3598" width="30.5703125" style="267" customWidth="1"/>
    <col min="3599" max="3599" width="0" style="267" hidden="1" customWidth="1"/>
    <col min="3600" max="3840" width="9.140625" style="267"/>
    <col min="3841" max="3841" width="13.85546875" style="267" customWidth="1"/>
    <col min="3842" max="3842" width="14.140625" style="267" customWidth="1"/>
    <col min="3843" max="3843" width="13.42578125" style="267" customWidth="1"/>
    <col min="3844" max="3844" width="60.85546875" style="267" customWidth="1"/>
    <col min="3845" max="3845" width="72.28515625" style="267" customWidth="1"/>
    <col min="3846" max="3846" width="23.5703125" style="267" customWidth="1"/>
    <col min="3847" max="3848" width="23.42578125" style="267" customWidth="1"/>
    <col min="3849" max="3849" width="25.140625" style="267" customWidth="1"/>
    <col min="3850" max="3853" width="0" style="267" hidden="1" customWidth="1"/>
    <col min="3854" max="3854" width="30.5703125" style="267" customWidth="1"/>
    <col min="3855" max="3855" width="0" style="267" hidden="1" customWidth="1"/>
    <col min="3856" max="4096" width="9.140625" style="267"/>
    <col min="4097" max="4097" width="13.85546875" style="267" customWidth="1"/>
    <col min="4098" max="4098" width="14.140625" style="267" customWidth="1"/>
    <col min="4099" max="4099" width="13.42578125" style="267" customWidth="1"/>
    <col min="4100" max="4100" width="60.85546875" style="267" customWidth="1"/>
    <col min="4101" max="4101" width="72.28515625" style="267" customWidth="1"/>
    <col min="4102" max="4102" width="23.5703125" style="267" customWidth="1"/>
    <col min="4103" max="4104" width="23.42578125" style="267" customWidth="1"/>
    <col min="4105" max="4105" width="25.140625" style="267" customWidth="1"/>
    <col min="4106" max="4109" width="0" style="267" hidden="1" customWidth="1"/>
    <col min="4110" max="4110" width="30.5703125" style="267" customWidth="1"/>
    <col min="4111" max="4111" width="0" style="267" hidden="1" customWidth="1"/>
    <col min="4112" max="4352" width="9.140625" style="267"/>
    <col min="4353" max="4353" width="13.85546875" style="267" customWidth="1"/>
    <col min="4354" max="4354" width="14.140625" style="267" customWidth="1"/>
    <col min="4355" max="4355" width="13.42578125" style="267" customWidth="1"/>
    <col min="4356" max="4356" width="60.85546875" style="267" customWidth="1"/>
    <col min="4357" max="4357" width="72.28515625" style="267" customWidth="1"/>
    <col min="4358" max="4358" width="23.5703125" style="267" customWidth="1"/>
    <col min="4359" max="4360" width="23.42578125" style="267" customWidth="1"/>
    <col min="4361" max="4361" width="25.140625" style="267" customWidth="1"/>
    <col min="4362" max="4365" width="0" style="267" hidden="1" customWidth="1"/>
    <col min="4366" max="4366" width="30.5703125" style="267" customWidth="1"/>
    <col min="4367" max="4367" width="0" style="267" hidden="1" customWidth="1"/>
    <col min="4368" max="4608" width="9.140625" style="267"/>
    <col min="4609" max="4609" width="13.85546875" style="267" customWidth="1"/>
    <col min="4610" max="4610" width="14.140625" style="267" customWidth="1"/>
    <col min="4611" max="4611" width="13.42578125" style="267" customWidth="1"/>
    <col min="4612" max="4612" width="60.85546875" style="267" customWidth="1"/>
    <col min="4613" max="4613" width="72.28515625" style="267" customWidth="1"/>
    <col min="4614" max="4614" width="23.5703125" style="267" customWidth="1"/>
    <col min="4615" max="4616" width="23.42578125" style="267" customWidth="1"/>
    <col min="4617" max="4617" width="25.140625" style="267" customWidth="1"/>
    <col min="4618" max="4621" width="0" style="267" hidden="1" customWidth="1"/>
    <col min="4622" max="4622" width="30.5703125" style="267" customWidth="1"/>
    <col min="4623" max="4623" width="0" style="267" hidden="1" customWidth="1"/>
    <col min="4624" max="4864" width="9.140625" style="267"/>
    <col min="4865" max="4865" width="13.85546875" style="267" customWidth="1"/>
    <col min="4866" max="4866" width="14.140625" style="267" customWidth="1"/>
    <col min="4867" max="4867" width="13.42578125" style="267" customWidth="1"/>
    <col min="4868" max="4868" width="60.85546875" style="267" customWidth="1"/>
    <col min="4869" max="4869" width="72.28515625" style="267" customWidth="1"/>
    <col min="4870" max="4870" width="23.5703125" style="267" customWidth="1"/>
    <col min="4871" max="4872" width="23.42578125" style="267" customWidth="1"/>
    <col min="4873" max="4873" width="25.140625" style="267" customWidth="1"/>
    <col min="4874" max="4877" width="0" style="267" hidden="1" customWidth="1"/>
    <col min="4878" max="4878" width="30.5703125" style="267" customWidth="1"/>
    <col min="4879" max="4879" width="0" style="267" hidden="1" customWidth="1"/>
    <col min="4880" max="5120" width="9.140625" style="267"/>
    <col min="5121" max="5121" width="13.85546875" style="267" customWidth="1"/>
    <col min="5122" max="5122" width="14.140625" style="267" customWidth="1"/>
    <col min="5123" max="5123" width="13.42578125" style="267" customWidth="1"/>
    <col min="5124" max="5124" width="60.85546875" style="267" customWidth="1"/>
    <col min="5125" max="5125" width="72.28515625" style="267" customWidth="1"/>
    <col min="5126" max="5126" width="23.5703125" style="267" customWidth="1"/>
    <col min="5127" max="5128" width="23.42578125" style="267" customWidth="1"/>
    <col min="5129" max="5129" width="25.140625" style="267" customWidth="1"/>
    <col min="5130" max="5133" width="0" style="267" hidden="1" customWidth="1"/>
    <col min="5134" max="5134" width="30.5703125" style="267" customWidth="1"/>
    <col min="5135" max="5135" width="0" style="267" hidden="1" customWidth="1"/>
    <col min="5136" max="5376" width="9.140625" style="267"/>
    <col min="5377" max="5377" width="13.85546875" style="267" customWidth="1"/>
    <col min="5378" max="5378" width="14.140625" style="267" customWidth="1"/>
    <col min="5379" max="5379" width="13.42578125" style="267" customWidth="1"/>
    <col min="5380" max="5380" width="60.85546875" style="267" customWidth="1"/>
    <col min="5381" max="5381" width="72.28515625" style="267" customWidth="1"/>
    <col min="5382" max="5382" width="23.5703125" style="267" customWidth="1"/>
    <col min="5383" max="5384" width="23.42578125" style="267" customWidth="1"/>
    <col min="5385" max="5385" width="25.140625" style="267" customWidth="1"/>
    <col min="5386" max="5389" width="0" style="267" hidden="1" customWidth="1"/>
    <col min="5390" max="5390" width="30.5703125" style="267" customWidth="1"/>
    <col min="5391" max="5391" width="0" style="267" hidden="1" customWidth="1"/>
    <col min="5392" max="5632" width="9.140625" style="267"/>
    <col min="5633" max="5633" width="13.85546875" style="267" customWidth="1"/>
    <col min="5634" max="5634" width="14.140625" style="267" customWidth="1"/>
    <col min="5635" max="5635" width="13.42578125" style="267" customWidth="1"/>
    <col min="5636" max="5636" width="60.85546875" style="267" customWidth="1"/>
    <col min="5637" max="5637" width="72.28515625" style="267" customWidth="1"/>
    <col min="5638" max="5638" width="23.5703125" style="267" customWidth="1"/>
    <col min="5639" max="5640" width="23.42578125" style="267" customWidth="1"/>
    <col min="5641" max="5641" width="25.140625" style="267" customWidth="1"/>
    <col min="5642" max="5645" width="0" style="267" hidden="1" customWidth="1"/>
    <col min="5646" max="5646" width="30.5703125" style="267" customWidth="1"/>
    <col min="5647" max="5647" width="0" style="267" hidden="1" customWidth="1"/>
    <col min="5648" max="5888" width="9.140625" style="267"/>
    <col min="5889" max="5889" width="13.85546875" style="267" customWidth="1"/>
    <col min="5890" max="5890" width="14.140625" style="267" customWidth="1"/>
    <col min="5891" max="5891" width="13.42578125" style="267" customWidth="1"/>
    <col min="5892" max="5892" width="60.85546875" style="267" customWidth="1"/>
    <col min="5893" max="5893" width="72.28515625" style="267" customWidth="1"/>
    <col min="5894" max="5894" width="23.5703125" style="267" customWidth="1"/>
    <col min="5895" max="5896" width="23.42578125" style="267" customWidth="1"/>
    <col min="5897" max="5897" width="25.140625" style="267" customWidth="1"/>
    <col min="5898" max="5901" width="0" style="267" hidden="1" customWidth="1"/>
    <col min="5902" max="5902" width="30.5703125" style="267" customWidth="1"/>
    <col min="5903" max="5903" width="0" style="267" hidden="1" customWidth="1"/>
    <col min="5904" max="6144" width="9.140625" style="267"/>
    <col min="6145" max="6145" width="13.85546875" style="267" customWidth="1"/>
    <col min="6146" max="6146" width="14.140625" style="267" customWidth="1"/>
    <col min="6147" max="6147" width="13.42578125" style="267" customWidth="1"/>
    <col min="6148" max="6148" width="60.85546875" style="267" customWidth="1"/>
    <col min="6149" max="6149" width="72.28515625" style="267" customWidth="1"/>
    <col min="6150" max="6150" width="23.5703125" style="267" customWidth="1"/>
    <col min="6151" max="6152" width="23.42578125" style="267" customWidth="1"/>
    <col min="6153" max="6153" width="25.140625" style="267" customWidth="1"/>
    <col min="6154" max="6157" width="0" style="267" hidden="1" customWidth="1"/>
    <col min="6158" max="6158" width="30.5703125" style="267" customWidth="1"/>
    <col min="6159" max="6159" width="0" style="267" hidden="1" customWidth="1"/>
    <col min="6160" max="6400" width="9.140625" style="267"/>
    <col min="6401" max="6401" width="13.85546875" style="267" customWidth="1"/>
    <col min="6402" max="6402" width="14.140625" style="267" customWidth="1"/>
    <col min="6403" max="6403" width="13.42578125" style="267" customWidth="1"/>
    <col min="6404" max="6404" width="60.85546875" style="267" customWidth="1"/>
    <col min="6405" max="6405" width="72.28515625" style="267" customWidth="1"/>
    <col min="6406" max="6406" width="23.5703125" style="267" customWidth="1"/>
    <col min="6407" max="6408" width="23.42578125" style="267" customWidth="1"/>
    <col min="6409" max="6409" width="25.140625" style="267" customWidth="1"/>
    <col min="6410" max="6413" width="0" style="267" hidden="1" customWidth="1"/>
    <col min="6414" max="6414" width="30.5703125" style="267" customWidth="1"/>
    <col min="6415" max="6415" width="0" style="267" hidden="1" customWidth="1"/>
    <col min="6416" max="6656" width="9.140625" style="267"/>
    <col min="6657" max="6657" width="13.85546875" style="267" customWidth="1"/>
    <col min="6658" max="6658" width="14.140625" style="267" customWidth="1"/>
    <col min="6659" max="6659" width="13.42578125" style="267" customWidth="1"/>
    <col min="6660" max="6660" width="60.85546875" style="267" customWidth="1"/>
    <col min="6661" max="6661" width="72.28515625" style="267" customWidth="1"/>
    <col min="6662" max="6662" width="23.5703125" style="267" customWidth="1"/>
    <col min="6663" max="6664" width="23.42578125" style="267" customWidth="1"/>
    <col min="6665" max="6665" width="25.140625" style="267" customWidth="1"/>
    <col min="6666" max="6669" width="0" style="267" hidden="1" customWidth="1"/>
    <col min="6670" max="6670" width="30.5703125" style="267" customWidth="1"/>
    <col min="6671" max="6671" width="0" style="267" hidden="1" customWidth="1"/>
    <col min="6672" max="6912" width="9.140625" style="267"/>
    <col min="6913" max="6913" width="13.85546875" style="267" customWidth="1"/>
    <col min="6914" max="6914" width="14.140625" style="267" customWidth="1"/>
    <col min="6915" max="6915" width="13.42578125" style="267" customWidth="1"/>
    <col min="6916" max="6916" width="60.85546875" style="267" customWidth="1"/>
    <col min="6917" max="6917" width="72.28515625" style="267" customWidth="1"/>
    <col min="6918" max="6918" width="23.5703125" style="267" customWidth="1"/>
    <col min="6919" max="6920" width="23.42578125" style="267" customWidth="1"/>
    <col min="6921" max="6921" width="25.140625" style="267" customWidth="1"/>
    <col min="6922" max="6925" width="0" style="267" hidden="1" customWidth="1"/>
    <col min="6926" max="6926" width="30.5703125" style="267" customWidth="1"/>
    <col min="6927" max="6927" width="0" style="267" hidden="1" customWidth="1"/>
    <col min="6928" max="7168" width="9.140625" style="267"/>
    <col min="7169" max="7169" width="13.85546875" style="267" customWidth="1"/>
    <col min="7170" max="7170" width="14.140625" style="267" customWidth="1"/>
    <col min="7171" max="7171" width="13.42578125" style="267" customWidth="1"/>
    <col min="7172" max="7172" width="60.85546875" style="267" customWidth="1"/>
    <col min="7173" max="7173" width="72.28515625" style="267" customWidth="1"/>
    <col min="7174" max="7174" width="23.5703125" style="267" customWidth="1"/>
    <col min="7175" max="7176" width="23.42578125" style="267" customWidth="1"/>
    <col min="7177" max="7177" width="25.140625" style="267" customWidth="1"/>
    <col min="7178" max="7181" width="0" style="267" hidden="1" customWidth="1"/>
    <col min="7182" max="7182" width="30.5703125" style="267" customWidth="1"/>
    <col min="7183" max="7183" width="0" style="267" hidden="1" customWidth="1"/>
    <col min="7184" max="7424" width="9.140625" style="267"/>
    <col min="7425" max="7425" width="13.85546875" style="267" customWidth="1"/>
    <col min="7426" max="7426" width="14.140625" style="267" customWidth="1"/>
    <col min="7427" max="7427" width="13.42578125" style="267" customWidth="1"/>
    <col min="7428" max="7428" width="60.85546875" style="267" customWidth="1"/>
    <col min="7429" max="7429" width="72.28515625" style="267" customWidth="1"/>
    <col min="7430" max="7430" width="23.5703125" style="267" customWidth="1"/>
    <col min="7431" max="7432" width="23.42578125" style="267" customWidth="1"/>
    <col min="7433" max="7433" width="25.140625" style="267" customWidth="1"/>
    <col min="7434" max="7437" width="0" style="267" hidden="1" customWidth="1"/>
    <col min="7438" max="7438" width="30.5703125" style="267" customWidth="1"/>
    <col min="7439" max="7439" width="0" style="267" hidden="1" customWidth="1"/>
    <col min="7440" max="7680" width="9.140625" style="267"/>
    <col min="7681" max="7681" width="13.85546875" style="267" customWidth="1"/>
    <col min="7682" max="7682" width="14.140625" style="267" customWidth="1"/>
    <col min="7683" max="7683" width="13.42578125" style="267" customWidth="1"/>
    <col min="7684" max="7684" width="60.85546875" style="267" customWidth="1"/>
    <col min="7685" max="7685" width="72.28515625" style="267" customWidth="1"/>
    <col min="7686" max="7686" width="23.5703125" style="267" customWidth="1"/>
    <col min="7687" max="7688" width="23.42578125" style="267" customWidth="1"/>
    <col min="7689" max="7689" width="25.140625" style="267" customWidth="1"/>
    <col min="7690" max="7693" width="0" style="267" hidden="1" customWidth="1"/>
    <col min="7694" max="7694" width="30.5703125" style="267" customWidth="1"/>
    <col min="7695" max="7695" width="0" style="267" hidden="1" customWidth="1"/>
    <col min="7696" max="7936" width="9.140625" style="267"/>
    <col min="7937" max="7937" width="13.85546875" style="267" customWidth="1"/>
    <col min="7938" max="7938" width="14.140625" style="267" customWidth="1"/>
    <col min="7939" max="7939" width="13.42578125" style="267" customWidth="1"/>
    <col min="7940" max="7940" width="60.85546875" style="267" customWidth="1"/>
    <col min="7941" max="7941" width="72.28515625" style="267" customWidth="1"/>
    <col min="7942" max="7942" width="23.5703125" style="267" customWidth="1"/>
    <col min="7943" max="7944" width="23.42578125" style="267" customWidth="1"/>
    <col min="7945" max="7945" width="25.140625" style="267" customWidth="1"/>
    <col min="7946" max="7949" width="0" style="267" hidden="1" customWidth="1"/>
    <col min="7950" max="7950" width="30.5703125" style="267" customWidth="1"/>
    <col min="7951" max="7951" width="0" style="267" hidden="1" customWidth="1"/>
    <col min="7952" max="8192" width="9.140625" style="267"/>
    <col min="8193" max="8193" width="13.85546875" style="267" customWidth="1"/>
    <col min="8194" max="8194" width="14.140625" style="267" customWidth="1"/>
    <col min="8195" max="8195" width="13.42578125" style="267" customWidth="1"/>
    <col min="8196" max="8196" width="60.85546875" style="267" customWidth="1"/>
    <col min="8197" max="8197" width="72.28515625" style="267" customWidth="1"/>
    <col min="8198" max="8198" width="23.5703125" style="267" customWidth="1"/>
    <col min="8199" max="8200" width="23.42578125" style="267" customWidth="1"/>
    <col min="8201" max="8201" width="25.140625" style="267" customWidth="1"/>
    <col min="8202" max="8205" width="0" style="267" hidden="1" customWidth="1"/>
    <col min="8206" max="8206" width="30.5703125" style="267" customWidth="1"/>
    <col min="8207" max="8207" width="0" style="267" hidden="1" customWidth="1"/>
    <col min="8208" max="8448" width="9.140625" style="267"/>
    <col min="8449" max="8449" width="13.85546875" style="267" customWidth="1"/>
    <col min="8450" max="8450" width="14.140625" style="267" customWidth="1"/>
    <col min="8451" max="8451" width="13.42578125" style="267" customWidth="1"/>
    <col min="8452" max="8452" width="60.85546875" style="267" customWidth="1"/>
    <col min="8453" max="8453" width="72.28515625" style="267" customWidth="1"/>
    <col min="8454" max="8454" width="23.5703125" style="267" customWidth="1"/>
    <col min="8455" max="8456" width="23.42578125" style="267" customWidth="1"/>
    <col min="8457" max="8457" width="25.140625" style="267" customWidth="1"/>
    <col min="8458" max="8461" width="0" style="267" hidden="1" customWidth="1"/>
    <col min="8462" max="8462" width="30.5703125" style="267" customWidth="1"/>
    <col min="8463" max="8463" width="0" style="267" hidden="1" customWidth="1"/>
    <col min="8464" max="8704" width="9.140625" style="267"/>
    <col min="8705" max="8705" width="13.85546875" style="267" customWidth="1"/>
    <col min="8706" max="8706" width="14.140625" style="267" customWidth="1"/>
    <col min="8707" max="8707" width="13.42578125" style="267" customWidth="1"/>
    <col min="8708" max="8708" width="60.85546875" style="267" customWidth="1"/>
    <col min="8709" max="8709" width="72.28515625" style="267" customWidth="1"/>
    <col min="8710" max="8710" width="23.5703125" style="267" customWidth="1"/>
    <col min="8711" max="8712" width="23.42578125" style="267" customWidth="1"/>
    <col min="8713" max="8713" width="25.140625" style="267" customWidth="1"/>
    <col min="8714" max="8717" width="0" style="267" hidden="1" customWidth="1"/>
    <col min="8718" max="8718" width="30.5703125" style="267" customWidth="1"/>
    <col min="8719" max="8719" width="0" style="267" hidden="1" customWidth="1"/>
    <col min="8720" max="8960" width="9.140625" style="267"/>
    <col min="8961" max="8961" width="13.85546875" style="267" customWidth="1"/>
    <col min="8962" max="8962" width="14.140625" style="267" customWidth="1"/>
    <col min="8963" max="8963" width="13.42578125" style="267" customWidth="1"/>
    <col min="8964" max="8964" width="60.85546875" style="267" customWidth="1"/>
    <col min="8965" max="8965" width="72.28515625" style="267" customWidth="1"/>
    <col min="8966" max="8966" width="23.5703125" style="267" customWidth="1"/>
    <col min="8967" max="8968" width="23.42578125" style="267" customWidth="1"/>
    <col min="8969" max="8969" width="25.140625" style="267" customWidth="1"/>
    <col min="8970" max="8973" width="0" style="267" hidden="1" customWidth="1"/>
    <col min="8974" max="8974" width="30.5703125" style="267" customWidth="1"/>
    <col min="8975" max="8975" width="0" style="267" hidden="1" customWidth="1"/>
    <col min="8976" max="9216" width="9.140625" style="267"/>
    <col min="9217" max="9217" width="13.85546875" style="267" customWidth="1"/>
    <col min="9218" max="9218" width="14.140625" style="267" customWidth="1"/>
    <col min="9219" max="9219" width="13.42578125" style="267" customWidth="1"/>
    <col min="9220" max="9220" width="60.85546875" style="267" customWidth="1"/>
    <col min="9221" max="9221" width="72.28515625" style="267" customWidth="1"/>
    <col min="9222" max="9222" width="23.5703125" style="267" customWidth="1"/>
    <col min="9223" max="9224" width="23.42578125" style="267" customWidth="1"/>
    <col min="9225" max="9225" width="25.140625" style="267" customWidth="1"/>
    <col min="9226" max="9229" width="0" style="267" hidden="1" customWidth="1"/>
    <col min="9230" max="9230" width="30.5703125" style="267" customWidth="1"/>
    <col min="9231" max="9231" width="0" style="267" hidden="1" customWidth="1"/>
    <col min="9232" max="9472" width="9.140625" style="267"/>
    <col min="9473" max="9473" width="13.85546875" style="267" customWidth="1"/>
    <col min="9474" max="9474" width="14.140625" style="267" customWidth="1"/>
    <col min="9475" max="9475" width="13.42578125" style="267" customWidth="1"/>
    <col min="9476" max="9476" width="60.85546875" style="267" customWidth="1"/>
    <col min="9477" max="9477" width="72.28515625" style="267" customWidth="1"/>
    <col min="9478" max="9478" width="23.5703125" style="267" customWidth="1"/>
    <col min="9479" max="9480" width="23.42578125" style="267" customWidth="1"/>
    <col min="9481" max="9481" width="25.140625" style="267" customWidth="1"/>
    <col min="9482" max="9485" width="0" style="267" hidden="1" customWidth="1"/>
    <col min="9486" max="9486" width="30.5703125" style="267" customWidth="1"/>
    <col min="9487" max="9487" width="0" style="267" hidden="1" customWidth="1"/>
    <col min="9488" max="9728" width="9.140625" style="267"/>
    <col min="9729" max="9729" width="13.85546875" style="267" customWidth="1"/>
    <col min="9730" max="9730" width="14.140625" style="267" customWidth="1"/>
    <col min="9731" max="9731" width="13.42578125" style="267" customWidth="1"/>
    <col min="9732" max="9732" width="60.85546875" style="267" customWidth="1"/>
    <col min="9733" max="9733" width="72.28515625" style="267" customWidth="1"/>
    <col min="9734" max="9734" width="23.5703125" style="267" customWidth="1"/>
    <col min="9735" max="9736" width="23.42578125" style="267" customWidth="1"/>
    <col min="9737" max="9737" width="25.140625" style="267" customWidth="1"/>
    <col min="9738" max="9741" width="0" style="267" hidden="1" customWidth="1"/>
    <col min="9742" max="9742" width="30.5703125" style="267" customWidth="1"/>
    <col min="9743" max="9743" width="0" style="267" hidden="1" customWidth="1"/>
    <col min="9744" max="9984" width="9.140625" style="267"/>
    <col min="9985" max="9985" width="13.85546875" style="267" customWidth="1"/>
    <col min="9986" max="9986" width="14.140625" style="267" customWidth="1"/>
    <col min="9987" max="9987" width="13.42578125" style="267" customWidth="1"/>
    <col min="9988" max="9988" width="60.85546875" style="267" customWidth="1"/>
    <col min="9989" max="9989" width="72.28515625" style="267" customWidth="1"/>
    <col min="9990" max="9990" width="23.5703125" style="267" customWidth="1"/>
    <col min="9991" max="9992" width="23.42578125" style="267" customWidth="1"/>
    <col min="9993" max="9993" width="25.140625" style="267" customWidth="1"/>
    <col min="9994" max="9997" width="0" style="267" hidden="1" customWidth="1"/>
    <col min="9998" max="9998" width="30.5703125" style="267" customWidth="1"/>
    <col min="9999" max="9999" width="0" style="267" hidden="1" customWidth="1"/>
    <col min="10000" max="10240" width="9.140625" style="267"/>
    <col min="10241" max="10241" width="13.85546875" style="267" customWidth="1"/>
    <col min="10242" max="10242" width="14.140625" style="267" customWidth="1"/>
    <col min="10243" max="10243" width="13.42578125" style="267" customWidth="1"/>
    <col min="10244" max="10244" width="60.85546875" style="267" customWidth="1"/>
    <col min="10245" max="10245" width="72.28515625" style="267" customWidth="1"/>
    <col min="10246" max="10246" width="23.5703125" style="267" customWidth="1"/>
    <col min="10247" max="10248" width="23.42578125" style="267" customWidth="1"/>
    <col min="10249" max="10249" width="25.140625" style="267" customWidth="1"/>
    <col min="10250" max="10253" width="0" style="267" hidden="1" customWidth="1"/>
    <col min="10254" max="10254" width="30.5703125" style="267" customWidth="1"/>
    <col min="10255" max="10255" width="0" style="267" hidden="1" customWidth="1"/>
    <col min="10256" max="10496" width="9.140625" style="267"/>
    <col min="10497" max="10497" width="13.85546875" style="267" customWidth="1"/>
    <col min="10498" max="10498" width="14.140625" style="267" customWidth="1"/>
    <col min="10499" max="10499" width="13.42578125" style="267" customWidth="1"/>
    <col min="10500" max="10500" width="60.85546875" style="267" customWidth="1"/>
    <col min="10501" max="10501" width="72.28515625" style="267" customWidth="1"/>
    <col min="10502" max="10502" width="23.5703125" style="267" customWidth="1"/>
    <col min="10503" max="10504" width="23.42578125" style="267" customWidth="1"/>
    <col min="10505" max="10505" width="25.140625" style="267" customWidth="1"/>
    <col min="10506" max="10509" width="0" style="267" hidden="1" customWidth="1"/>
    <col min="10510" max="10510" width="30.5703125" style="267" customWidth="1"/>
    <col min="10511" max="10511" width="0" style="267" hidden="1" customWidth="1"/>
    <col min="10512" max="10752" width="9.140625" style="267"/>
    <col min="10753" max="10753" width="13.85546875" style="267" customWidth="1"/>
    <col min="10754" max="10754" width="14.140625" style="267" customWidth="1"/>
    <col min="10755" max="10755" width="13.42578125" style="267" customWidth="1"/>
    <col min="10756" max="10756" width="60.85546875" style="267" customWidth="1"/>
    <col min="10757" max="10757" width="72.28515625" style="267" customWidth="1"/>
    <col min="10758" max="10758" width="23.5703125" style="267" customWidth="1"/>
    <col min="10759" max="10760" width="23.42578125" style="267" customWidth="1"/>
    <col min="10761" max="10761" width="25.140625" style="267" customWidth="1"/>
    <col min="10762" max="10765" width="0" style="267" hidden="1" customWidth="1"/>
    <col min="10766" max="10766" width="30.5703125" style="267" customWidth="1"/>
    <col min="10767" max="10767" width="0" style="267" hidden="1" customWidth="1"/>
    <col min="10768" max="11008" width="9.140625" style="267"/>
    <col min="11009" max="11009" width="13.85546875" style="267" customWidth="1"/>
    <col min="11010" max="11010" width="14.140625" style="267" customWidth="1"/>
    <col min="11011" max="11011" width="13.42578125" style="267" customWidth="1"/>
    <col min="11012" max="11012" width="60.85546875" style="267" customWidth="1"/>
    <col min="11013" max="11013" width="72.28515625" style="267" customWidth="1"/>
    <col min="11014" max="11014" width="23.5703125" style="267" customWidth="1"/>
    <col min="11015" max="11016" width="23.42578125" style="267" customWidth="1"/>
    <col min="11017" max="11017" width="25.140625" style="267" customWidth="1"/>
    <col min="11018" max="11021" width="0" style="267" hidden="1" customWidth="1"/>
    <col min="11022" max="11022" width="30.5703125" style="267" customWidth="1"/>
    <col min="11023" max="11023" width="0" style="267" hidden="1" customWidth="1"/>
    <col min="11024" max="11264" width="9.140625" style="267"/>
    <col min="11265" max="11265" width="13.85546875" style="267" customWidth="1"/>
    <col min="11266" max="11266" width="14.140625" style="267" customWidth="1"/>
    <col min="11267" max="11267" width="13.42578125" style="267" customWidth="1"/>
    <col min="11268" max="11268" width="60.85546875" style="267" customWidth="1"/>
    <col min="11269" max="11269" width="72.28515625" style="267" customWidth="1"/>
    <col min="11270" max="11270" width="23.5703125" style="267" customWidth="1"/>
    <col min="11271" max="11272" width="23.42578125" style="267" customWidth="1"/>
    <col min="11273" max="11273" width="25.140625" style="267" customWidth="1"/>
    <col min="11274" max="11277" width="0" style="267" hidden="1" customWidth="1"/>
    <col min="11278" max="11278" width="30.5703125" style="267" customWidth="1"/>
    <col min="11279" max="11279" width="0" style="267" hidden="1" customWidth="1"/>
    <col min="11280" max="11520" width="9.140625" style="267"/>
    <col min="11521" max="11521" width="13.85546875" style="267" customWidth="1"/>
    <col min="11522" max="11522" width="14.140625" style="267" customWidth="1"/>
    <col min="11523" max="11523" width="13.42578125" style="267" customWidth="1"/>
    <col min="11524" max="11524" width="60.85546875" style="267" customWidth="1"/>
    <col min="11525" max="11525" width="72.28515625" style="267" customWidth="1"/>
    <col min="11526" max="11526" width="23.5703125" style="267" customWidth="1"/>
    <col min="11527" max="11528" width="23.42578125" style="267" customWidth="1"/>
    <col min="11529" max="11529" width="25.140625" style="267" customWidth="1"/>
    <col min="11530" max="11533" width="0" style="267" hidden="1" customWidth="1"/>
    <col min="11534" max="11534" width="30.5703125" style="267" customWidth="1"/>
    <col min="11535" max="11535" width="0" style="267" hidden="1" customWidth="1"/>
    <col min="11536" max="11776" width="9.140625" style="267"/>
    <col min="11777" max="11777" width="13.85546875" style="267" customWidth="1"/>
    <col min="11778" max="11778" width="14.140625" style="267" customWidth="1"/>
    <col min="11779" max="11779" width="13.42578125" style="267" customWidth="1"/>
    <col min="11780" max="11780" width="60.85546875" style="267" customWidth="1"/>
    <col min="11781" max="11781" width="72.28515625" style="267" customWidth="1"/>
    <col min="11782" max="11782" width="23.5703125" style="267" customWidth="1"/>
    <col min="11783" max="11784" width="23.42578125" style="267" customWidth="1"/>
    <col min="11785" max="11785" width="25.140625" style="267" customWidth="1"/>
    <col min="11786" max="11789" width="0" style="267" hidden="1" customWidth="1"/>
    <col min="11790" max="11790" width="30.5703125" style="267" customWidth="1"/>
    <col min="11791" max="11791" width="0" style="267" hidden="1" customWidth="1"/>
    <col min="11792" max="12032" width="9.140625" style="267"/>
    <col min="12033" max="12033" width="13.85546875" style="267" customWidth="1"/>
    <col min="12034" max="12034" width="14.140625" style="267" customWidth="1"/>
    <col min="12035" max="12035" width="13.42578125" style="267" customWidth="1"/>
    <col min="12036" max="12036" width="60.85546875" style="267" customWidth="1"/>
    <col min="12037" max="12037" width="72.28515625" style="267" customWidth="1"/>
    <col min="12038" max="12038" width="23.5703125" style="267" customWidth="1"/>
    <col min="12039" max="12040" width="23.42578125" style="267" customWidth="1"/>
    <col min="12041" max="12041" width="25.140625" style="267" customWidth="1"/>
    <col min="12042" max="12045" width="0" style="267" hidden="1" customWidth="1"/>
    <col min="12046" max="12046" width="30.5703125" style="267" customWidth="1"/>
    <col min="12047" max="12047" width="0" style="267" hidden="1" customWidth="1"/>
    <col min="12048" max="12288" width="9.140625" style="267"/>
    <col min="12289" max="12289" width="13.85546875" style="267" customWidth="1"/>
    <col min="12290" max="12290" width="14.140625" style="267" customWidth="1"/>
    <col min="12291" max="12291" width="13.42578125" style="267" customWidth="1"/>
    <col min="12292" max="12292" width="60.85546875" style="267" customWidth="1"/>
    <col min="12293" max="12293" width="72.28515625" style="267" customWidth="1"/>
    <col min="12294" max="12294" width="23.5703125" style="267" customWidth="1"/>
    <col min="12295" max="12296" width="23.42578125" style="267" customWidth="1"/>
    <col min="12297" max="12297" width="25.140625" style="267" customWidth="1"/>
    <col min="12298" max="12301" width="0" style="267" hidden="1" customWidth="1"/>
    <col min="12302" max="12302" width="30.5703125" style="267" customWidth="1"/>
    <col min="12303" max="12303" width="0" style="267" hidden="1" customWidth="1"/>
    <col min="12304" max="12544" width="9.140625" style="267"/>
    <col min="12545" max="12545" width="13.85546875" style="267" customWidth="1"/>
    <col min="12546" max="12546" width="14.140625" style="267" customWidth="1"/>
    <col min="12547" max="12547" width="13.42578125" style="267" customWidth="1"/>
    <col min="12548" max="12548" width="60.85546875" style="267" customWidth="1"/>
    <col min="12549" max="12549" width="72.28515625" style="267" customWidth="1"/>
    <col min="12550" max="12550" width="23.5703125" style="267" customWidth="1"/>
    <col min="12551" max="12552" width="23.42578125" style="267" customWidth="1"/>
    <col min="12553" max="12553" width="25.140625" style="267" customWidth="1"/>
    <col min="12554" max="12557" width="0" style="267" hidden="1" customWidth="1"/>
    <col min="12558" max="12558" width="30.5703125" style="267" customWidth="1"/>
    <col min="12559" max="12559" width="0" style="267" hidden="1" customWidth="1"/>
    <col min="12560" max="12800" width="9.140625" style="267"/>
    <col min="12801" max="12801" width="13.85546875" style="267" customWidth="1"/>
    <col min="12802" max="12802" width="14.140625" style="267" customWidth="1"/>
    <col min="12803" max="12803" width="13.42578125" style="267" customWidth="1"/>
    <col min="12804" max="12804" width="60.85546875" style="267" customWidth="1"/>
    <col min="12805" max="12805" width="72.28515625" style="267" customWidth="1"/>
    <col min="12806" max="12806" width="23.5703125" style="267" customWidth="1"/>
    <col min="12807" max="12808" width="23.42578125" style="267" customWidth="1"/>
    <col min="12809" max="12809" width="25.140625" style="267" customWidth="1"/>
    <col min="12810" max="12813" width="0" style="267" hidden="1" customWidth="1"/>
    <col min="12814" max="12814" width="30.5703125" style="267" customWidth="1"/>
    <col min="12815" max="12815" width="0" style="267" hidden="1" customWidth="1"/>
    <col min="12816" max="13056" width="9.140625" style="267"/>
    <col min="13057" max="13057" width="13.85546875" style="267" customWidth="1"/>
    <col min="13058" max="13058" width="14.140625" style="267" customWidth="1"/>
    <col min="13059" max="13059" width="13.42578125" style="267" customWidth="1"/>
    <col min="13060" max="13060" width="60.85546875" style="267" customWidth="1"/>
    <col min="13061" max="13061" width="72.28515625" style="267" customWidth="1"/>
    <col min="13062" max="13062" width="23.5703125" style="267" customWidth="1"/>
    <col min="13063" max="13064" width="23.42578125" style="267" customWidth="1"/>
    <col min="13065" max="13065" width="25.140625" style="267" customWidth="1"/>
    <col min="13066" max="13069" width="0" style="267" hidden="1" customWidth="1"/>
    <col min="13070" max="13070" width="30.5703125" style="267" customWidth="1"/>
    <col min="13071" max="13071" width="0" style="267" hidden="1" customWidth="1"/>
    <col min="13072" max="13312" width="9.140625" style="267"/>
    <col min="13313" max="13313" width="13.85546875" style="267" customWidth="1"/>
    <col min="13314" max="13314" width="14.140625" style="267" customWidth="1"/>
    <col min="13315" max="13315" width="13.42578125" style="267" customWidth="1"/>
    <col min="13316" max="13316" width="60.85546875" style="267" customWidth="1"/>
    <col min="13317" max="13317" width="72.28515625" style="267" customWidth="1"/>
    <col min="13318" max="13318" width="23.5703125" style="267" customWidth="1"/>
    <col min="13319" max="13320" width="23.42578125" style="267" customWidth="1"/>
    <col min="13321" max="13321" width="25.140625" style="267" customWidth="1"/>
    <col min="13322" max="13325" width="0" style="267" hidden="1" customWidth="1"/>
    <col min="13326" max="13326" width="30.5703125" style="267" customWidth="1"/>
    <col min="13327" max="13327" width="0" style="267" hidden="1" customWidth="1"/>
    <col min="13328" max="13568" width="9.140625" style="267"/>
    <col min="13569" max="13569" width="13.85546875" style="267" customWidth="1"/>
    <col min="13570" max="13570" width="14.140625" style="267" customWidth="1"/>
    <col min="13571" max="13571" width="13.42578125" style="267" customWidth="1"/>
    <col min="13572" max="13572" width="60.85546875" style="267" customWidth="1"/>
    <col min="13573" max="13573" width="72.28515625" style="267" customWidth="1"/>
    <col min="13574" max="13574" width="23.5703125" style="267" customWidth="1"/>
    <col min="13575" max="13576" width="23.42578125" style="267" customWidth="1"/>
    <col min="13577" max="13577" width="25.140625" style="267" customWidth="1"/>
    <col min="13578" max="13581" width="0" style="267" hidden="1" customWidth="1"/>
    <col min="13582" max="13582" width="30.5703125" style="267" customWidth="1"/>
    <col min="13583" max="13583" width="0" style="267" hidden="1" customWidth="1"/>
    <col min="13584" max="13824" width="9.140625" style="267"/>
    <col min="13825" max="13825" width="13.85546875" style="267" customWidth="1"/>
    <col min="13826" max="13826" width="14.140625" style="267" customWidth="1"/>
    <col min="13827" max="13827" width="13.42578125" style="267" customWidth="1"/>
    <col min="13828" max="13828" width="60.85546875" style="267" customWidth="1"/>
    <col min="13829" max="13829" width="72.28515625" style="267" customWidth="1"/>
    <col min="13830" max="13830" width="23.5703125" style="267" customWidth="1"/>
    <col min="13831" max="13832" width="23.42578125" style="267" customWidth="1"/>
    <col min="13833" max="13833" width="25.140625" style="267" customWidth="1"/>
    <col min="13834" max="13837" width="0" style="267" hidden="1" customWidth="1"/>
    <col min="13838" max="13838" width="30.5703125" style="267" customWidth="1"/>
    <col min="13839" max="13839" width="0" style="267" hidden="1" customWidth="1"/>
    <col min="13840" max="14080" width="9.140625" style="267"/>
    <col min="14081" max="14081" width="13.85546875" style="267" customWidth="1"/>
    <col min="14082" max="14082" width="14.140625" style="267" customWidth="1"/>
    <col min="14083" max="14083" width="13.42578125" style="267" customWidth="1"/>
    <col min="14084" max="14084" width="60.85546875" style="267" customWidth="1"/>
    <col min="14085" max="14085" width="72.28515625" style="267" customWidth="1"/>
    <col min="14086" max="14086" width="23.5703125" style="267" customWidth="1"/>
    <col min="14087" max="14088" width="23.42578125" style="267" customWidth="1"/>
    <col min="14089" max="14089" width="25.140625" style="267" customWidth="1"/>
    <col min="14090" max="14093" width="0" style="267" hidden="1" customWidth="1"/>
    <col min="14094" max="14094" width="30.5703125" style="267" customWidth="1"/>
    <col min="14095" max="14095" width="0" style="267" hidden="1" customWidth="1"/>
    <col min="14096" max="14336" width="9.140625" style="267"/>
    <col min="14337" max="14337" width="13.85546875" style="267" customWidth="1"/>
    <col min="14338" max="14338" width="14.140625" style="267" customWidth="1"/>
    <col min="14339" max="14339" width="13.42578125" style="267" customWidth="1"/>
    <col min="14340" max="14340" width="60.85546875" style="267" customWidth="1"/>
    <col min="14341" max="14341" width="72.28515625" style="267" customWidth="1"/>
    <col min="14342" max="14342" width="23.5703125" style="267" customWidth="1"/>
    <col min="14343" max="14344" width="23.42578125" style="267" customWidth="1"/>
    <col min="14345" max="14345" width="25.140625" style="267" customWidth="1"/>
    <col min="14346" max="14349" width="0" style="267" hidden="1" customWidth="1"/>
    <col min="14350" max="14350" width="30.5703125" style="267" customWidth="1"/>
    <col min="14351" max="14351" width="0" style="267" hidden="1" customWidth="1"/>
    <col min="14352" max="14592" width="9.140625" style="267"/>
    <col min="14593" max="14593" width="13.85546875" style="267" customWidth="1"/>
    <col min="14594" max="14594" width="14.140625" style="267" customWidth="1"/>
    <col min="14595" max="14595" width="13.42578125" style="267" customWidth="1"/>
    <col min="14596" max="14596" width="60.85546875" style="267" customWidth="1"/>
    <col min="14597" max="14597" width="72.28515625" style="267" customWidth="1"/>
    <col min="14598" max="14598" width="23.5703125" style="267" customWidth="1"/>
    <col min="14599" max="14600" width="23.42578125" style="267" customWidth="1"/>
    <col min="14601" max="14601" width="25.140625" style="267" customWidth="1"/>
    <col min="14602" max="14605" width="0" style="267" hidden="1" customWidth="1"/>
    <col min="14606" max="14606" width="30.5703125" style="267" customWidth="1"/>
    <col min="14607" max="14607" width="0" style="267" hidden="1" customWidth="1"/>
    <col min="14608" max="14848" width="9.140625" style="267"/>
    <col min="14849" max="14849" width="13.85546875" style="267" customWidth="1"/>
    <col min="14850" max="14850" width="14.140625" style="267" customWidth="1"/>
    <col min="14851" max="14851" width="13.42578125" style="267" customWidth="1"/>
    <col min="14852" max="14852" width="60.85546875" style="267" customWidth="1"/>
    <col min="14853" max="14853" width="72.28515625" style="267" customWidth="1"/>
    <col min="14854" max="14854" width="23.5703125" style="267" customWidth="1"/>
    <col min="14855" max="14856" width="23.42578125" style="267" customWidth="1"/>
    <col min="14857" max="14857" width="25.140625" style="267" customWidth="1"/>
    <col min="14858" max="14861" width="0" style="267" hidden="1" customWidth="1"/>
    <col min="14862" max="14862" width="30.5703125" style="267" customWidth="1"/>
    <col min="14863" max="14863" width="0" style="267" hidden="1" customWidth="1"/>
    <col min="14864" max="15104" width="9.140625" style="267"/>
    <col min="15105" max="15105" width="13.85546875" style="267" customWidth="1"/>
    <col min="15106" max="15106" width="14.140625" style="267" customWidth="1"/>
    <col min="15107" max="15107" width="13.42578125" style="267" customWidth="1"/>
    <col min="15108" max="15108" width="60.85546875" style="267" customWidth="1"/>
    <col min="15109" max="15109" width="72.28515625" style="267" customWidth="1"/>
    <col min="15110" max="15110" width="23.5703125" style="267" customWidth="1"/>
    <col min="15111" max="15112" width="23.42578125" style="267" customWidth="1"/>
    <col min="15113" max="15113" width="25.140625" style="267" customWidth="1"/>
    <col min="15114" max="15117" width="0" style="267" hidden="1" customWidth="1"/>
    <col min="15118" max="15118" width="30.5703125" style="267" customWidth="1"/>
    <col min="15119" max="15119" width="0" style="267" hidden="1" customWidth="1"/>
    <col min="15120" max="15360" width="9.140625" style="267"/>
    <col min="15361" max="15361" width="13.85546875" style="267" customWidth="1"/>
    <col min="15362" max="15362" width="14.140625" style="267" customWidth="1"/>
    <col min="15363" max="15363" width="13.42578125" style="267" customWidth="1"/>
    <col min="15364" max="15364" width="60.85546875" style="267" customWidth="1"/>
    <col min="15365" max="15365" width="72.28515625" style="267" customWidth="1"/>
    <col min="15366" max="15366" width="23.5703125" style="267" customWidth="1"/>
    <col min="15367" max="15368" width="23.42578125" style="267" customWidth="1"/>
    <col min="15369" max="15369" width="25.140625" style="267" customWidth="1"/>
    <col min="15370" max="15373" width="0" style="267" hidden="1" customWidth="1"/>
    <col min="15374" max="15374" width="30.5703125" style="267" customWidth="1"/>
    <col min="15375" max="15375" width="0" style="267" hidden="1" customWidth="1"/>
    <col min="15376" max="15616" width="9.140625" style="267"/>
    <col min="15617" max="15617" width="13.85546875" style="267" customWidth="1"/>
    <col min="15618" max="15618" width="14.140625" style="267" customWidth="1"/>
    <col min="15619" max="15619" width="13.42578125" style="267" customWidth="1"/>
    <col min="15620" max="15620" width="60.85546875" style="267" customWidth="1"/>
    <col min="15621" max="15621" width="72.28515625" style="267" customWidth="1"/>
    <col min="15622" max="15622" width="23.5703125" style="267" customWidth="1"/>
    <col min="15623" max="15624" width="23.42578125" style="267" customWidth="1"/>
    <col min="15625" max="15625" width="25.140625" style="267" customWidth="1"/>
    <col min="15626" max="15629" width="0" style="267" hidden="1" customWidth="1"/>
    <col min="15630" max="15630" width="30.5703125" style="267" customWidth="1"/>
    <col min="15631" max="15631" width="0" style="267" hidden="1" customWidth="1"/>
    <col min="15632" max="15872" width="9.140625" style="267"/>
    <col min="15873" max="15873" width="13.85546875" style="267" customWidth="1"/>
    <col min="15874" max="15874" width="14.140625" style="267" customWidth="1"/>
    <col min="15875" max="15875" width="13.42578125" style="267" customWidth="1"/>
    <col min="15876" max="15876" width="60.85546875" style="267" customWidth="1"/>
    <col min="15877" max="15877" width="72.28515625" style="267" customWidth="1"/>
    <col min="15878" max="15878" width="23.5703125" style="267" customWidth="1"/>
    <col min="15879" max="15880" width="23.42578125" style="267" customWidth="1"/>
    <col min="15881" max="15881" width="25.140625" style="267" customWidth="1"/>
    <col min="15882" max="15885" width="0" style="267" hidden="1" customWidth="1"/>
    <col min="15886" max="15886" width="30.5703125" style="267" customWidth="1"/>
    <col min="15887" max="15887" width="0" style="267" hidden="1" customWidth="1"/>
    <col min="15888" max="16128" width="9.140625" style="267"/>
    <col min="16129" max="16129" width="13.85546875" style="267" customWidth="1"/>
    <col min="16130" max="16130" width="14.140625" style="267" customWidth="1"/>
    <col min="16131" max="16131" width="13.42578125" style="267" customWidth="1"/>
    <col min="16132" max="16132" width="60.85546875" style="267" customWidth="1"/>
    <col min="16133" max="16133" width="72.28515625" style="267" customWidth="1"/>
    <col min="16134" max="16134" width="23.5703125" style="267" customWidth="1"/>
    <col min="16135" max="16136" width="23.42578125" style="267" customWidth="1"/>
    <col min="16137" max="16137" width="25.140625" style="267" customWidth="1"/>
    <col min="16138" max="16141" width="0" style="267" hidden="1" customWidth="1"/>
    <col min="16142" max="16142" width="30.5703125" style="267" customWidth="1"/>
    <col min="16143" max="16143" width="0" style="267" hidden="1" customWidth="1"/>
    <col min="16144" max="16384" width="9.140625" style="267"/>
  </cols>
  <sheetData>
    <row r="1" spans="1:14" ht="20.25" x14ac:dyDescent="0.3">
      <c r="G1" s="837" t="s">
        <v>532</v>
      </c>
      <c r="H1" s="837"/>
      <c r="I1" s="837"/>
      <c r="J1" s="837"/>
    </row>
    <row r="2" spans="1:14" ht="20.25" hidden="1" x14ac:dyDescent="0.3">
      <c r="D2" s="273"/>
      <c r="G2" s="274" t="s">
        <v>184</v>
      </c>
      <c r="H2" s="274"/>
      <c r="I2" s="274"/>
      <c r="J2" s="274"/>
    </row>
    <row r="3" spans="1:14" ht="20.25" hidden="1" x14ac:dyDescent="0.3">
      <c r="G3" s="274" t="s">
        <v>185</v>
      </c>
      <c r="H3" s="274"/>
      <c r="I3" s="274"/>
      <c r="J3" s="274"/>
    </row>
    <row r="4" spans="1:14" s="275" customFormat="1" ht="21" hidden="1" customHeight="1" x14ac:dyDescent="0.3">
      <c r="B4" s="268"/>
      <c r="C4" s="276"/>
      <c r="D4" s="277"/>
      <c r="E4" s="277"/>
      <c r="F4" s="278"/>
      <c r="G4" s="274" t="s">
        <v>886</v>
      </c>
      <c r="H4" s="274"/>
      <c r="I4" s="274"/>
      <c r="J4" s="274"/>
      <c r="K4" s="278"/>
      <c r="L4" s="278"/>
      <c r="M4" s="278"/>
      <c r="N4" s="278"/>
    </row>
    <row r="5" spans="1:14" s="279" customFormat="1" ht="55.5" hidden="1" customHeight="1" x14ac:dyDescent="0.2">
      <c r="A5" s="838" t="s">
        <v>533</v>
      </c>
      <c r="B5" s="838"/>
      <c r="C5" s="838"/>
      <c r="D5" s="838"/>
      <c r="E5" s="838"/>
      <c r="F5" s="838"/>
      <c r="G5" s="838"/>
      <c r="H5" s="838"/>
      <c r="I5" s="838"/>
      <c r="J5" s="838"/>
      <c r="K5" s="838"/>
      <c r="L5" s="838"/>
      <c r="M5" s="838"/>
      <c r="N5" s="838"/>
    </row>
    <row r="6" spans="1:14" s="279" customFormat="1" ht="27.75" hidden="1" customHeight="1" x14ac:dyDescent="0.2">
      <c r="A6" s="839">
        <v>11503000000</v>
      </c>
      <c r="B6" s="839"/>
      <c r="C6" s="839"/>
      <c r="D6" s="280"/>
      <c r="E6" s="280"/>
      <c r="F6" s="281"/>
      <c r="I6" s="281"/>
      <c r="J6" s="281"/>
      <c r="K6" s="281"/>
      <c r="L6" s="281"/>
      <c r="M6" s="281"/>
      <c r="N6" s="281"/>
    </row>
    <row r="7" spans="1:14" s="279" customFormat="1" ht="27.75" hidden="1" customHeight="1" thickBot="1" x14ac:dyDescent="0.3">
      <c r="A7" s="840" t="s">
        <v>2</v>
      </c>
      <c r="B7" s="840"/>
      <c r="C7" s="840"/>
      <c r="D7" s="280"/>
      <c r="E7" s="280"/>
      <c r="F7" s="281"/>
      <c r="I7" s="281"/>
      <c r="J7" s="281"/>
      <c r="K7" s="281"/>
      <c r="L7" s="281"/>
      <c r="M7" s="281"/>
      <c r="N7" s="17" t="s">
        <v>3</v>
      </c>
    </row>
    <row r="8" spans="1:14" s="130" customFormat="1" ht="26.25" hidden="1" customHeight="1" thickBot="1" x14ac:dyDescent="0.25">
      <c r="A8" s="841" t="s">
        <v>534</v>
      </c>
      <c r="B8" s="843" t="s">
        <v>535</v>
      </c>
      <c r="C8" s="841" t="s">
        <v>536</v>
      </c>
      <c r="D8" s="845" t="s">
        <v>537</v>
      </c>
      <c r="E8" s="847" t="s">
        <v>538</v>
      </c>
      <c r="F8" s="849" t="s">
        <v>539</v>
      </c>
      <c r="G8" s="831" t="s">
        <v>540</v>
      </c>
      <c r="H8" s="833" t="s">
        <v>541</v>
      </c>
      <c r="I8" s="835" t="s">
        <v>542</v>
      </c>
      <c r="J8" s="853" t="s">
        <v>543</v>
      </c>
      <c r="K8" s="854"/>
      <c r="L8" s="854"/>
      <c r="M8" s="855"/>
      <c r="N8" s="851" t="s">
        <v>544</v>
      </c>
    </row>
    <row r="9" spans="1:14" s="130" customFormat="1" ht="134.25" hidden="1" customHeight="1" thickBot="1" x14ac:dyDescent="0.25">
      <c r="A9" s="842"/>
      <c r="B9" s="844"/>
      <c r="C9" s="842"/>
      <c r="D9" s="846"/>
      <c r="E9" s="848"/>
      <c r="F9" s="850"/>
      <c r="G9" s="832"/>
      <c r="H9" s="834"/>
      <c r="I9" s="836"/>
      <c r="J9" s="638"/>
      <c r="K9" s="638"/>
      <c r="L9" s="637"/>
      <c r="M9" s="638"/>
      <c r="N9" s="852"/>
    </row>
    <row r="10" spans="1:14" s="282" customFormat="1" ht="18.75" hidden="1" customHeight="1" thickBot="1" x14ac:dyDescent="0.25">
      <c r="A10" s="549" t="s">
        <v>383</v>
      </c>
      <c r="B10" s="549">
        <v>2</v>
      </c>
      <c r="C10" s="549">
        <v>3</v>
      </c>
      <c r="D10" s="550">
        <v>4</v>
      </c>
      <c r="E10" s="549">
        <v>5</v>
      </c>
      <c r="F10" s="550">
        <v>6</v>
      </c>
      <c r="G10" s="549">
        <v>7</v>
      </c>
      <c r="H10" s="551"/>
      <c r="I10" s="551">
        <v>8</v>
      </c>
      <c r="J10" s="549">
        <v>9</v>
      </c>
      <c r="K10" s="549">
        <v>10</v>
      </c>
      <c r="L10" s="549">
        <v>11</v>
      </c>
      <c r="M10" s="549">
        <v>11</v>
      </c>
      <c r="N10" s="549">
        <v>9</v>
      </c>
    </row>
    <row r="11" spans="1:14" s="283" customFormat="1" ht="39" hidden="1" customHeight="1" x14ac:dyDescent="0.2">
      <c r="A11" s="569" t="s">
        <v>15</v>
      </c>
      <c r="B11" s="570"/>
      <c r="C11" s="571"/>
      <c r="D11" s="572" t="s">
        <v>788</v>
      </c>
      <c r="E11" s="573"/>
      <c r="F11" s="574"/>
      <c r="G11" s="574"/>
      <c r="H11" s="574"/>
      <c r="I11" s="575">
        <f>I12</f>
        <v>3686751</v>
      </c>
      <c r="J11" s="574" t="s">
        <v>504</v>
      </c>
      <c r="K11" s="574" t="s">
        <v>504</v>
      </c>
      <c r="L11" s="574" t="s">
        <v>504</v>
      </c>
      <c r="M11" s="574" t="s">
        <v>504</v>
      </c>
      <c r="N11" s="576"/>
    </row>
    <row r="12" spans="1:14" s="283" customFormat="1" ht="24" hidden="1" thickBot="1" x14ac:dyDescent="0.25">
      <c r="A12" s="577" t="s">
        <v>386</v>
      </c>
      <c r="B12" s="578"/>
      <c r="C12" s="578"/>
      <c r="D12" s="579" t="s">
        <v>788</v>
      </c>
      <c r="E12" s="580"/>
      <c r="F12" s="581"/>
      <c r="G12" s="582"/>
      <c r="H12" s="582"/>
      <c r="I12" s="582">
        <f>I24+I83+I98+I18</f>
        <v>3686751</v>
      </c>
      <c r="J12" s="583">
        <v>28362700</v>
      </c>
      <c r="K12" s="584">
        <v>0</v>
      </c>
      <c r="L12" s="584">
        <v>0</v>
      </c>
      <c r="M12" s="584">
        <v>0</v>
      </c>
      <c r="N12" s="585">
        <v>0</v>
      </c>
    </row>
    <row r="13" spans="1:14" s="283" customFormat="1" ht="59.25" hidden="1" customHeight="1" x14ac:dyDescent="0.2">
      <c r="A13" s="586"/>
      <c r="B13" s="561"/>
      <c r="C13" s="561"/>
      <c r="D13" s="562"/>
      <c r="E13" s="563"/>
      <c r="F13" s="564"/>
      <c r="G13" s="565"/>
      <c r="H13" s="565"/>
      <c r="I13" s="566">
        <v>0</v>
      </c>
      <c r="J13" s="567">
        <v>0</v>
      </c>
      <c r="K13" s="568"/>
      <c r="L13" s="568"/>
      <c r="M13" s="568"/>
      <c r="N13" s="587"/>
    </row>
    <row r="14" spans="1:14" s="283" customFormat="1" ht="59.25" hidden="1" customHeight="1" x14ac:dyDescent="0.2">
      <c r="A14" s="588"/>
      <c r="B14" s="552"/>
      <c r="C14" s="552"/>
      <c r="D14" s="553"/>
      <c r="E14" s="554"/>
      <c r="F14" s="555"/>
      <c r="G14" s="556"/>
      <c r="H14" s="556"/>
      <c r="I14" s="311">
        <v>0</v>
      </c>
      <c r="J14" s="557">
        <v>0</v>
      </c>
      <c r="K14" s="313"/>
      <c r="L14" s="313"/>
      <c r="M14" s="313"/>
      <c r="N14" s="589"/>
    </row>
    <row r="15" spans="1:14" s="283" customFormat="1" ht="59.25" hidden="1" customHeight="1" x14ac:dyDescent="0.2">
      <c r="A15" s="588"/>
      <c r="B15" s="552"/>
      <c r="C15" s="552"/>
      <c r="D15" s="553"/>
      <c r="E15" s="554"/>
      <c r="F15" s="555"/>
      <c r="G15" s="556"/>
      <c r="H15" s="556"/>
      <c r="I15" s="311"/>
      <c r="J15" s="557"/>
      <c r="K15" s="313"/>
      <c r="L15" s="313"/>
      <c r="M15" s="313"/>
      <c r="N15" s="589"/>
    </row>
    <row r="16" spans="1:14" s="283" customFormat="1" ht="59.25" hidden="1" customHeight="1" x14ac:dyDescent="0.2">
      <c r="A16" s="588"/>
      <c r="B16" s="552"/>
      <c r="C16" s="552"/>
      <c r="D16" s="553"/>
      <c r="E16" s="554"/>
      <c r="F16" s="555"/>
      <c r="G16" s="556"/>
      <c r="H16" s="556"/>
      <c r="I16" s="311">
        <v>0</v>
      </c>
      <c r="J16" s="557" t="e">
        <v>#REF!</v>
      </c>
      <c r="K16" s="313"/>
      <c r="L16" s="313"/>
      <c r="M16" s="313" t="e">
        <v>#REF!</v>
      </c>
      <c r="N16" s="589"/>
    </row>
    <row r="17" spans="1:14" s="283" customFormat="1" ht="59.25" hidden="1" customHeight="1" x14ac:dyDescent="0.2">
      <c r="A17" s="588"/>
      <c r="B17" s="552"/>
      <c r="C17" s="552"/>
      <c r="D17" s="553"/>
      <c r="E17" s="554"/>
      <c r="F17" s="555"/>
      <c r="G17" s="556"/>
      <c r="H17" s="556"/>
      <c r="I17" s="311">
        <v>0</v>
      </c>
      <c r="J17" s="557">
        <v>0</v>
      </c>
      <c r="K17" s="313"/>
      <c r="L17" s="313"/>
      <c r="M17" s="313"/>
      <c r="N17" s="589"/>
    </row>
    <row r="18" spans="1:14" s="283" customFormat="1" ht="59.25" hidden="1" customHeight="1" x14ac:dyDescent="0.2">
      <c r="A18" s="588" t="s">
        <v>545</v>
      </c>
      <c r="B18" s="552" t="s">
        <v>546</v>
      </c>
      <c r="C18" s="552" t="s">
        <v>172</v>
      </c>
      <c r="D18" s="553" t="s">
        <v>547</v>
      </c>
      <c r="E18" s="554"/>
      <c r="F18" s="555"/>
      <c r="G18" s="556"/>
      <c r="H18" s="556"/>
      <c r="I18" s="556">
        <f>I20</f>
        <v>0</v>
      </c>
      <c r="J18" s="557">
        <v>0</v>
      </c>
      <c r="K18" s="313">
        <v>0</v>
      </c>
      <c r="L18" s="313"/>
      <c r="M18" s="313">
        <v>0</v>
      </c>
      <c r="N18" s="589"/>
    </row>
    <row r="19" spans="1:14" s="283" customFormat="1" ht="20.25" hidden="1" x14ac:dyDescent="0.2">
      <c r="A19" s="588"/>
      <c r="B19" s="552"/>
      <c r="C19" s="552"/>
      <c r="D19" s="553" t="s">
        <v>548</v>
      </c>
      <c r="E19" s="554"/>
      <c r="F19" s="555"/>
      <c r="G19" s="556"/>
      <c r="H19" s="556"/>
      <c r="I19" s="556"/>
      <c r="J19" s="557"/>
      <c r="K19" s="313"/>
      <c r="L19" s="313"/>
      <c r="M19" s="313"/>
      <c r="N19" s="589"/>
    </row>
    <row r="20" spans="1:14" s="283" customFormat="1" ht="74.25" hidden="1" customHeight="1" x14ac:dyDescent="0.2">
      <c r="A20" s="588"/>
      <c r="B20" s="552"/>
      <c r="C20" s="552"/>
      <c r="D20" s="553"/>
      <c r="E20" s="554"/>
      <c r="F20" s="310"/>
      <c r="G20" s="556"/>
      <c r="H20" s="556"/>
      <c r="I20" s="311"/>
      <c r="J20" s="557"/>
      <c r="K20" s="313"/>
      <c r="L20" s="313"/>
      <c r="M20" s="313"/>
      <c r="N20" s="314"/>
    </row>
    <row r="21" spans="1:14" s="283" customFormat="1" ht="59.25" hidden="1" customHeight="1" x14ac:dyDescent="0.2">
      <c r="A21" s="588"/>
      <c r="B21" s="552"/>
      <c r="C21" s="552"/>
      <c r="D21" s="553"/>
      <c r="E21" s="554"/>
      <c r="F21" s="555"/>
      <c r="G21" s="556"/>
      <c r="H21" s="556"/>
      <c r="I21" s="311">
        <v>0</v>
      </c>
      <c r="J21" s="557">
        <v>0</v>
      </c>
      <c r="K21" s="313"/>
      <c r="L21" s="313"/>
      <c r="M21" s="313"/>
      <c r="N21" s="589"/>
    </row>
    <row r="22" spans="1:14" s="283" customFormat="1" ht="59.25" hidden="1" customHeight="1" x14ac:dyDescent="0.2">
      <c r="A22" s="588"/>
      <c r="B22" s="552"/>
      <c r="C22" s="553"/>
      <c r="D22" s="553"/>
      <c r="E22" s="554"/>
      <c r="F22" s="555"/>
      <c r="G22" s="556"/>
      <c r="H22" s="556"/>
      <c r="I22" s="311">
        <v>0</v>
      </c>
      <c r="J22" s="557">
        <v>0</v>
      </c>
      <c r="K22" s="313"/>
      <c r="L22" s="313"/>
      <c r="M22" s="313"/>
      <c r="N22" s="589"/>
    </row>
    <row r="23" spans="1:14" s="283" customFormat="1" ht="59.25" hidden="1" customHeight="1" x14ac:dyDescent="0.2">
      <c r="A23" s="588"/>
      <c r="B23" s="552"/>
      <c r="C23" s="552"/>
      <c r="D23" s="553"/>
      <c r="E23" s="554"/>
      <c r="F23" s="555"/>
      <c r="G23" s="556"/>
      <c r="H23" s="556"/>
      <c r="I23" s="311">
        <v>0</v>
      </c>
      <c r="J23" s="557">
        <v>0</v>
      </c>
      <c r="K23" s="313"/>
      <c r="L23" s="313"/>
      <c r="M23" s="313"/>
      <c r="N23" s="589"/>
    </row>
    <row r="24" spans="1:14" s="283" customFormat="1" ht="40.5" hidden="1" x14ac:dyDescent="0.2">
      <c r="A24" s="588" t="s">
        <v>423</v>
      </c>
      <c r="B24" s="552" t="s">
        <v>424</v>
      </c>
      <c r="C24" s="553" t="s">
        <v>172</v>
      </c>
      <c r="D24" s="554" t="s">
        <v>425</v>
      </c>
      <c r="E24" s="554"/>
      <c r="F24" s="559"/>
      <c r="G24" s="556"/>
      <c r="H24" s="556"/>
      <c r="I24" s="556">
        <f>I26+I27+I28</f>
        <v>1686751</v>
      </c>
      <c r="J24" s="558">
        <v>18362700</v>
      </c>
      <c r="K24" s="313">
        <v>0</v>
      </c>
      <c r="L24" s="313">
        <v>0</v>
      </c>
      <c r="M24" s="313">
        <v>0</v>
      </c>
      <c r="N24" s="589"/>
    </row>
    <row r="25" spans="1:14" s="283" customFormat="1" ht="23.25" hidden="1" customHeight="1" x14ac:dyDescent="0.2">
      <c r="A25" s="588"/>
      <c r="B25" s="552"/>
      <c r="C25" s="552"/>
      <c r="D25" s="553" t="s">
        <v>548</v>
      </c>
      <c r="E25" s="554"/>
      <c r="F25" s="555"/>
      <c r="G25" s="556"/>
      <c r="H25" s="556"/>
      <c r="I25" s="311"/>
      <c r="J25" s="557"/>
      <c r="K25" s="313"/>
      <c r="L25" s="313"/>
      <c r="M25" s="313"/>
      <c r="N25" s="589"/>
    </row>
    <row r="26" spans="1:14" s="283" customFormat="1" ht="152.25" hidden="1" customHeight="1" x14ac:dyDescent="0.2">
      <c r="A26" s="588"/>
      <c r="B26" s="552"/>
      <c r="C26" s="552"/>
      <c r="D26" s="553"/>
      <c r="E26" s="554" t="s">
        <v>744</v>
      </c>
      <c r="F26" s="310" t="s">
        <v>745</v>
      </c>
      <c r="G26" s="556">
        <v>14672816</v>
      </c>
      <c r="H26" s="556">
        <v>12.7</v>
      </c>
      <c r="I26" s="311">
        <v>1277991</v>
      </c>
      <c r="J26" s="558"/>
      <c r="K26" s="313"/>
      <c r="L26" s="313"/>
      <c r="M26" s="313"/>
      <c r="N26" s="314">
        <v>28.5</v>
      </c>
    </row>
    <row r="27" spans="1:14" s="283" customFormat="1" ht="78" hidden="1" customHeight="1" x14ac:dyDescent="0.2">
      <c r="A27" s="588"/>
      <c r="B27" s="552"/>
      <c r="C27" s="552"/>
      <c r="D27" s="553"/>
      <c r="E27" s="560" t="s">
        <v>562</v>
      </c>
      <c r="F27" s="310" t="s">
        <v>887</v>
      </c>
      <c r="G27" s="311">
        <v>5888556</v>
      </c>
      <c r="H27" s="312" t="s">
        <v>746</v>
      </c>
      <c r="I27" s="311">
        <v>214260</v>
      </c>
      <c r="J27" s="313"/>
      <c r="K27" s="313"/>
      <c r="L27" s="313"/>
      <c r="M27" s="313"/>
      <c r="N27" s="314">
        <v>100</v>
      </c>
    </row>
    <row r="28" spans="1:14" s="283" customFormat="1" ht="37.15" hidden="1" customHeight="1" x14ac:dyDescent="0.2">
      <c r="A28" s="288"/>
      <c r="B28" s="288"/>
      <c r="C28" s="288"/>
      <c r="D28" s="289"/>
      <c r="E28" s="290" t="s">
        <v>817</v>
      </c>
      <c r="F28" s="310"/>
      <c r="G28" s="292"/>
      <c r="H28" s="293"/>
      <c r="I28" s="294">
        <v>194500</v>
      </c>
      <c r="J28" s="296"/>
      <c r="K28" s="296"/>
      <c r="L28" s="296"/>
      <c r="M28" s="296"/>
      <c r="N28" s="296"/>
    </row>
    <row r="29" spans="1:14" s="283" customFormat="1" ht="59.25" hidden="1" customHeight="1" x14ac:dyDescent="0.2">
      <c r="A29" s="288"/>
      <c r="B29" s="288"/>
      <c r="C29" s="288"/>
      <c r="D29" s="289"/>
      <c r="E29" s="290"/>
      <c r="F29" s="315"/>
      <c r="G29" s="292"/>
      <c r="H29" s="293"/>
      <c r="I29" s="294">
        <v>0</v>
      </c>
      <c r="J29" s="296">
        <v>0</v>
      </c>
      <c r="K29" s="296"/>
      <c r="L29" s="296"/>
      <c r="M29" s="296"/>
      <c r="N29" s="296"/>
    </row>
    <row r="30" spans="1:14" s="136" customFormat="1" ht="59.25" hidden="1" customHeight="1" x14ac:dyDescent="0.2">
      <c r="A30" s="297"/>
      <c r="B30" s="297"/>
      <c r="C30" s="297"/>
      <c r="D30" s="298"/>
      <c r="E30" s="299"/>
      <c r="F30" s="316">
        <v>0</v>
      </c>
      <c r="G30" s="317">
        <v>0</v>
      </c>
      <c r="H30" s="317"/>
      <c r="I30" s="301">
        <v>0</v>
      </c>
      <c r="J30" s="304">
        <v>0</v>
      </c>
      <c r="K30" s="318">
        <v>0</v>
      </c>
      <c r="L30" s="318">
        <v>0</v>
      </c>
      <c r="M30" s="318">
        <v>0</v>
      </c>
      <c r="N30" s="318"/>
    </row>
    <row r="31" spans="1:14" s="283" customFormat="1" ht="59.25" hidden="1" customHeight="1" x14ac:dyDescent="0.2">
      <c r="A31" s="297"/>
      <c r="B31" s="297"/>
      <c r="C31" s="297"/>
      <c r="D31" s="298"/>
      <c r="E31" s="299"/>
      <c r="F31" s="319"/>
      <c r="G31" s="301"/>
      <c r="H31" s="302"/>
      <c r="I31" s="294">
        <v>0</v>
      </c>
      <c r="J31" s="320">
        <v>0</v>
      </c>
      <c r="K31" s="296"/>
      <c r="L31" s="296"/>
      <c r="M31" s="296"/>
      <c r="N31" s="296"/>
    </row>
    <row r="32" spans="1:14" s="283" customFormat="1" ht="59.25" hidden="1" customHeight="1" x14ac:dyDescent="0.2">
      <c r="A32" s="297"/>
      <c r="B32" s="297"/>
      <c r="C32" s="297"/>
      <c r="D32" s="298"/>
      <c r="E32" s="299"/>
      <c r="F32" s="319"/>
      <c r="G32" s="301"/>
      <c r="H32" s="302"/>
      <c r="I32" s="294">
        <v>0</v>
      </c>
      <c r="J32" s="295">
        <v>0</v>
      </c>
      <c r="K32" s="296"/>
      <c r="L32" s="296"/>
      <c r="M32" s="296"/>
      <c r="N32" s="296"/>
    </row>
    <row r="33" spans="1:14" s="283" customFormat="1" ht="59.25" hidden="1" customHeight="1" x14ac:dyDescent="0.2">
      <c r="A33" s="297"/>
      <c r="B33" s="297"/>
      <c r="C33" s="297"/>
      <c r="D33" s="298"/>
      <c r="E33" s="299"/>
      <c r="F33" s="319"/>
      <c r="G33" s="301"/>
      <c r="H33" s="302"/>
      <c r="I33" s="294">
        <v>0</v>
      </c>
      <c r="J33" s="321">
        <v>0</v>
      </c>
      <c r="K33" s="322"/>
      <c r="L33" s="322"/>
      <c r="M33" s="322"/>
      <c r="N33" s="322"/>
    </row>
    <row r="34" spans="1:14" s="283" customFormat="1" ht="59.25" hidden="1" customHeight="1" x14ac:dyDescent="0.2">
      <c r="A34" s="288"/>
      <c r="B34" s="288"/>
      <c r="C34" s="288"/>
      <c r="D34" s="323"/>
      <c r="E34" s="290"/>
      <c r="F34" s="309"/>
      <c r="G34" s="292">
        <v>0</v>
      </c>
      <c r="H34" s="292"/>
      <c r="I34" s="292">
        <v>0</v>
      </c>
      <c r="J34" s="295">
        <v>0</v>
      </c>
      <c r="K34" s="296">
        <v>0</v>
      </c>
      <c r="L34" s="296"/>
      <c r="M34" s="296">
        <v>0</v>
      </c>
      <c r="N34" s="296"/>
    </row>
    <row r="35" spans="1:14" s="283" customFormat="1" ht="59.25" hidden="1" customHeight="1" x14ac:dyDescent="0.2">
      <c r="A35" s="324"/>
      <c r="B35" s="288"/>
      <c r="C35" s="324"/>
      <c r="D35" s="323"/>
      <c r="E35" s="290"/>
      <c r="F35" s="325"/>
      <c r="G35" s="326"/>
      <c r="H35" s="327"/>
      <c r="I35" s="327"/>
      <c r="J35" s="328"/>
      <c r="K35" s="329"/>
      <c r="L35" s="329"/>
      <c r="M35" s="329"/>
      <c r="N35" s="329"/>
    </row>
    <row r="36" spans="1:14" s="283" customFormat="1" ht="59.25" hidden="1" customHeight="1" x14ac:dyDescent="0.2">
      <c r="A36" s="324"/>
      <c r="B36" s="288"/>
      <c r="C36" s="324"/>
      <c r="D36" s="323"/>
      <c r="E36" s="290"/>
      <c r="F36" s="315"/>
      <c r="G36" s="292"/>
      <c r="H36" s="293"/>
      <c r="I36" s="294">
        <v>0</v>
      </c>
      <c r="J36" s="295">
        <v>0</v>
      </c>
      <c r="K36" s="330"/>
      <c r="L36" s="330"/>
      <c r="M36" s="330"/>
      <c r="N36" s="331"/>
    </row>
    <row r="37" spans="1:14" s="283" customFormat="1" ht="59.25" hidden="1" customHeight="1" x14ac:dyDescent="0.2">
      <c r="A37" s="332"/>
      <c r="B37" s="297"/>
      <c r="C37" s="332"/>
      <c r="D37" s="333"/>
      <c r="E37" s="299"/>
      <c r="F37" s="319"/>
      <c r="G37" s="301"/>
      <c r="H37" s="284"/>
      <c r="I37" s="285">
        <v>0</v>
      </c>
      <c r="J37" s="286">
        <v>0</v>
      </c>
      <c r="K37" s="330"/>
      <c r="L37" s="330"/>
      <c r="M37" s="330"/>
      <c r="N37" s="330"/>
    </row>
    <row r="38" spans="1:14" s="283" customFormat="1" ht="59.25" hidden="1" customHeight="1" x14ac:dyDescent="0.2">
      <c r="A38" s="332"/>
      <c r="B38" s="297"/>
      <c r="C38" s="332"/>
      <c r="D38" s="333"/>
      <c r="E38" s="299"/>
      <c r="F38" s="319"/>
      <c r="G38" s="301"/>
      <c r="H38" s="302"/>
      <c r="I38" s="294">
        <v>0</v>
      </c>
      <c r="J38" s="286">
        <v>0</v>
      </c>
      <c r="K38" s="330"/>
      <c r="L38" s="330"/>
      <c r="M38" s="330"/>
      <c r="N38" s="330"/>
    </row>
    <row r="39" spans="1:14" s="283" customFormat="1" ht="59.25" hidden="1" customHeight="1" x14ac:dyDescent="0.2">
      <c r="A39" s="324"/>
      <c r="B39" s="288"/>
      <c r="C39" s="324"/>
      <c r="D39" s="334"/>
      <c r="E39" s="290"/>
      <c r="F39" s="315"/>
      <c r="G39" s="292"/>
      <c r="H39" s="293"/>
      <c r="I39" s="294">
        <v>0</v>
      </c>
      <c r="J39" s="295">
        <v>0</v>
      </c>
      <c r="K39" s="330"/>
      <c r="L39" s="330"/>
      <c r="M39" s="330"/>
      <c r="N39" s="330"/>
    </row>
    <row r="40" spans="1:14" s="283" customFormat="1" ht="59.25" hidden="1" customHeight="1" x14ac:dyDescent="0.2">
      <c r="A40" s="332"/>
      <c r="B40" s="297"/>
      <c r="C40" s="332"/>
      <c r="D40" s="333"/>
      <c r="E40" s="299"/>
      <c r="F40" s="319"/>
      <c r="G40" s="301"/>
      <c r="H40" s="302"/>
      <c r="I40" s="294">
        <v>0</v>
      </c>
      <c r="J40" s="287">
        <v>0</v>
      </c>
      <c r="K40" s="335"/>
      <c r="L40" s="335"/>
      <c r="M40" s="335"/>
      <c r="N40" s="335"/>
    </row>
    <row r="41" spans="1:14" s="283" customFormat="1" ht="59.25" hidden="1" customHeight="1" x14ac:dyDescent="0.2">
      <c r="A41" s="297"/>
      <c r="B41" s="297"/>
      <c r="C41" s="297"/>
      <c r="D41" s="336"/>
      <c r="E41" s="299"/>
      <c r="F41" s="319"/>
      <c r="G41" s="301"/>
      <c r="H41" s="302"/>
      <c r="I41" s="294">
        <v>0</v>
      </c>
      <c r="J41" s="287">
        <v>0</v>
      </c>
      <c r="K41" s="335"/>
      <c r="L41" s="335"/>
      <c r="M41" s="335"/>
      <c r="N41" s="335"/>
    </row>
    <row r="42" spans="1:14" s="283" customFormat="1" ht="59.25" hidden="1" customHeight="1" x14ac:dyDescent="0.2">
      <c r="A42" s="297"/>
      <c r="B42" s="297"/>
      <c r="C42" s="297"/>
      <c r="D42" s="298"/>
      <c r="E42" s="299"/>
      <c r="F42" s="337">
        <v>0</v>
      </c>
      <c r="G42" s="301">
        <v>0</v>
      </c>
      <c r="H42" s="301"/>
      <c r="I42" s="301">
        <v>0</v>
      </c>
      <c r="J42" s="305">
        <v>0</v>
      </c>
      <c r="K42" s="305">
        <v>0</v>
      </c>
      <c r="L42" s="305">
        <v>0</v>
      </c>
      <c r="M42" s="305">
        <v>0</v>
      </c>
      <c r="N42" s="305"/>
    </row>
    <row r="43" spans="1:14" s="283" customFormat="1" ht="59.25" hidden="1" customHeight="1" x14ac:dyDescent="0.2">
      <c r="A43" s="332"/>
      <c r="B43" s="297"/>
      <c r="C43" s="332"/>
      <c r="D43" s="338"/>
      <c r="E43" s="299"/>
      <c r="F43" s="339">
        <v>0</v>
      </c>
      <c r="G43" s="340">
        <v>0</v>
      </c>
      <c r="H43" s="340"/>
      <c r="I43" s="340">
        <v>0</v>
      </c>
      <c r="J43" s="341">
        <v>0</v>
      </c>
      <c r="K43" s="342">
        <v>0</v>
      </c>
      <c r="L43" s="342">
        <v>0</v>
      </c>
      <c r="M43" s="342">
        <v>0</v>
      </c>
      <c r="N43" s="342"/>
    </row>
    <row r="44" spans="1:14" s="283" customFormat="1" ht="59.25" hidden="1" customHeight="1" x14ac:dyDescent="0.2">
      <c r="A44" s="332"/>
      <c r="B44" s="297"/>
      <c r="C44" s="332"/>
      <c r="D44" s="343"/>
      <c r="E44" s="299"/>
      <c r="F44" s="319"/>
      <c r="G44" s="301"/>
      <c r="H44" s="302"/>
      <c r="I44" s="294">
        <v>0</v>
      </c>
      <c r="J44" s="287">
        <v>0</v>
      </c>
      <c r="K44" s="329"/>
      <c r="L44" s="329"/>
      <c r="M44" s="329"/>
      <c r="N44" s="329"/>
    </row>
    <row r="45" spans="1:14" s="283" customFormat="1" ht="59.25" hidden="1" customHeight="1" x14ac:dyDescent="0.2">
      <c r="A45" s="288"/>
      <c r="B45" s="288"/>
      <c r="C45" s="288"/>
      <c r="D45" s="289"/>
      <c r="E45" s="290"/>
      <c r="F45" s="315"/>
      <c r="G45" s="292"/>
      <c r="H45" s="293"/>
      <c r="I45" s="294">
        <v>0</v>
      </c>
      <c r="J45" s="330">
        <v>0</v>
      </c>
      <c r="K45" s="330"/>
      <c r="L45" s="330"/>
      <c r="M45" s="330"/>
      <c r="N45" s="330"/>
    </row>
    <row r="46" spans="1:14" s="283" customFormat="1" ht="59.25" hidden="1" customHeight="1" x14ac:dyDescent="0.2">
      <c r="A46" s="332"/>
      <c r="B46" s="297"/>
      <c r="C46" s="332"/>
      <c r="D46" s="344"/>
      <c r="E46" s="345"/>
      <c r="F46" s="346"/>
      <c r="G46" s="340"/>
      <c r="H46" s="347"/>
      <c r="I46" s="348"/>
      <c r="J46" s="329"/>
      <c r="K46" s="329"/>
      <c r="L46" s="329"/>
      <c r="M46" s="329"/>
      <c r="N46" s="329"/>
    </row>
    <row r="47" spans="1:14" s="283" customFormat="1" ht="59.25" hidden="1" customHeight="1" x14ac:dyDescent="0.2">
      <c r="A47" s="297"/>
      <c r="B47" s="297"/>
      <c r="C47" s="297"/>
      <c r="D47" s="298"/>
      <c r="E47" s="299"/>
      <c r="F47" s="319"/>
      <c r="G47" s="301"/>
      <c r="H47" s="302"/>
      <c r="I47" s="294"/>
      <c r="J47" s="330"/>
      <c r="K47" s="330"/>
      <c r="L47" s="330"/>
      <c r="M47" s="330"/>
      <c r="N47" s="330"/>
    </row>
    <row r="48" spans="1:14" ht="59.25" hidden="1" customHeight="1" x14ac:dyDescent="0.2">
      <c r="A48" s="288"/>
      <c r="B48" s="288"/>
      <c r="C48" s="288"/>
      <c r="D48" s="323"/>
      <c r="E48" s="349"/>
      <c r="F48" s="350">
        <v>0</v>
      </c>
      <c r="G48" s="326">
        <v>0</v>
      </c>
      <c r="H48" s="326"/>
      <c r="I48" s="326">
        <v>0</v>
      </c>
      <c r="J48" s="341">
        <v>0</v>
      </c>
      <c r="K48" s="341">
        <v>0</v>
      </c>
      <c r="L48" s="341"/>
      <c r="M48" s="341">
        <v>0</v>
      </c>
      <c r="N48" s="341"/>
    </row>
    <row r="49" spans="1:14" ht="59.25" hidden="1" customHeight="1" x14ac:dyDescent="0.2">
      <c r="A49" s="351"/>
      <c r="B49" s="352"/>
      <c r="C49" s="351"/>
      <c r="D49" s="343"/>
      <c r="E49" s="353"/>
      <c r="F49" s="354"/>
      <c r="G49" s="355"/>
      <c r="H49" s="356"/>
      <c r="I49" s="356"/>
      <c r="J49" s="287"/>
      <c r="K49" s="287"/>
      <c r="L49" s="331"/>
      <c r="M49" s="331"/>
      <c r="N49" s="331"/>
    </row>
    <row r="50" spans="1:14" ht="59.25" hidden="1" customHeight="1" x14ac:dyDescent="0.2">
      <c r="A50" s="357"/>
      <c r="B50" s="288"/>
      <c r="C50" s="357"/>
      <c r="D50" s="358"/>
      <c r="E50" s="359"/>
      <c r="F50" s="315"/>
      <c r="G50" s="292"/>
      <c r="H50" s="293"/>
      <c r="I50" s="294">
        <v>0</v>
      </c>
      <c r="J50" s="296">
        <v>0</v>
      </c>
      <c r="K50" s="296"/>
      <c r="L50" s="330"/>
      <c r="M50" s="330"/>
      <c r="N50" s="330"/>
    </row>
    <row r="51" spans="1:14" ht="59.25" hidden="1" customHeight="1" x14ac:dyDescent="0.2">
      <c r="A51" s="351"/>
      <c r="B51" s="352"/>
      <c r="C51" s="351"/>
      <c r="D51" s="343"/>
      <c r="E51" s="359"/>
      <c r="F51" s="315"/>
      <c r="G51" s="292"/>
      <c r="H51" s="293"/>
      <c r="I51" s="294">
        <v>0</v>
      </c>
      <c r="J51" s="296">
        <v>0</v>
      </c>
      <c r="K51" s="287"/>
      <c r="L51" s="331"/>
      <c r="M51" s="331"/>
      <c r="N51" s="331"/>
    </row>
    <row r="52" spans="1:14" ht="59.25" hidden="1" customHeight="1" x14ac:dyDescent="0.2">
      <c r="A52" s="351"/>
      <c r="B52" s="352"/>
      <c r="C52" s="351"/>
      <c r="D52" s="343"/>
      <c r="E52" s="353"/>
      <c r="F52" s="354"/>
      <c r="G52" s="355"/>
      <c r="H52" s="356"/>
      <c r="I52" s="294">
        <v>0</v>
      </c>
      <c r="J52" s="296">
        <v>0</v>
      </c>
      <c r="K52" s="287"/>
      <c r="L52" s="331"/>
      <c r="M52" s="331"/>
      <c r="N52" s="331"/>
    </row>
    <row r="53" spans="1:14" s="361" customFormat="1" ht="59.25" hidden="1" customHeight="1" x14ac:dyDescent="0.2">
      <c r="A53" s="288"/>
      <c r="B53" s="288"/>
      <c r="C53" s="288"/>
      <c r="D53" s="323"/>
      <c r="E53" s="290"/>
      <c r="F53" s="309"/>
      <c r="G53" s="292">
        <v>0</v>
      </c>
      <c r="H53" s="292"/>
      <c r="I53" s="292">
        <v>0</v>
      </c>
      <c r="J53" s="360">
        <v>0</v>
      </c>
      <c r="K53" s="296">
        <v>0</v>
      </c>
      <c r="L53" s="296"/>
      <c r="M53" s="296">
        <v>0</v>
      </c>
      <c r="N53" s="341"/>
    </row>
    <row r="54" spans="1:14" ht="59.25" hidden="1" customHeight="1" x14ac:dyDescent="0.2">
      <c r="A54" s="357"/>
      <c r="B54" s="288"/>
      <c r="C54" s="357"/>
      <c r="D54" s="358"/>
      <c r="E54" s="359"/>
      <c r="F54" s="315"/>
      <c r="G54" s="292"/>
      <c r="H54" s="293"/>
      <c r="I54" s="294"/>
      <c r="J54" s="296"/>
      <c r="K54" s="296"/>
      <c r="L54" s="330"/>
      <c r="M54" s="330"/>
      <c r="N54" s="330"/>
    </row>
    <row r="55" spans="1:14" ht="59.25" hidden="1" customHeight="1" x14ac:dyDescent="0.2">
      <c r="A55" s="357"/>
      <c r="B55" s="288"/>
      <c r="C55" s="357"/>
      <c r="D55" s="358"/>
      <c r="E55" s="359"/>
      <c r="F55" s="315"/>
      <c r="G55" s="292"/>
      <c r="H55" s="293"/>
      <c r="I55" s="294">
        <v>0</v>
      </c>
      <c r="J55" s="296">
        <v>0</v>
      </c>
      <c r="K55" s="296"/>
      <c r="L55" s="330"/>
      <c r="M55" s="330"/>
      <c r="N55" s="330"/>
    </row>
    <row r="56" spans="1:14" ht="59.25" hidden="1" customHeight="1" x14ac:dyDescent="0.2">
      <c r="A56" s="357"/>
      <c r="B56" s="288"/>
      <c r="C56" s="357"/>
      <c r="D56" s="358"/>
      <c r="E56" s="359"/>
      <c r="F56" s="315"/>
      <c r="G56" s="292"/>
      <c r="H56" s="293"/>
      <c r="I56" s="294">
        <v>0</v>
      </c>
      <c r="J56" s="296">
        <v>0</v>
      </c>
      <c r="K56" s="296"/>
      <c r="L56" s="330"/>
      <c r="M56" s="330"/>
      <c r="N56" s="330"/>
    </row>
    <row r="57" spans="1:14" ht="59.25" hidden="1" customHeight="1" x14ac:dyDescent="0.2">
      <c r="A57" s="357"/>
      <c r="B57" s="288"/>
      <c r="C57" s="357"/>
      <c r="D57" s="358"/>
      <c r="E57" s="359"/>
      <c r="F57" s="308"/>
      <c r="G57" s="292"/>
      <c r="H57" s="293"/>
      <c r="I57" s="294">
        <v>0</v>
      </c>
      <c r="J57" s="296">
        <v>0</v>
      </c>
      <c r="K57" s="296"/>
      <c r="L57" s="330"/>
      <c r="M57" s="330"/>
      <c r="N57" s="330"/>
    </row>
    <row r="58" spans="1:14" s="361" customFormat="1" ht="59.25" hidden="1" customHeight="1" x14ac:dyDescent="0.2">
      <c r="A58" s="288"/>
      <c r="B58" s="288"/>
      <c r="C58" s="288"/>
      <c r="D58" s="323"/>
      <c r="E58" s="290"/>
      <c r="F58" s="291">
        <v>0</v>
      </c>
      <c r="G58" s="292">
        <v>0</v>
      </c>
      <c r="H58" s="292"/>
      <c r="I58" s="292">
        <v>0</v>
      </c>
      <c r="J58" s="296">
        <v>0</v>
      </c>
      <c r="K58" s="296">
        <v>0</v>
      </c>
      <c r="L58" s="296">
        <v>0</v>
      </c>
      <c r="M58" s="296">
        <v>0</v>
      </c>
      <c r="N58" s="296"/>
    </row>
    <row r="59" spans="1:14" ht="59.25" hidden="1" customHeight="1" x14ac:dyDescent="0.2">
      <c r="A59" s="357"/>
      <c r="B59" s="288"/>
      <c r="C59" s="357"/>
      <c r="D59" s="358"/>
      <c r="E59" s="359"/>
      <c r="F59" s="308"/>
      <c r="G59" s="292"/>
      <c r="H59" s="293"/>
      <c r="I59" s="294"/>
      <c r="J59" s="296"/>
      <c r="K59" s="296"/>
      <c r="L59" s="330"/>
      <c r="M59" s="330"/>
      <c r="N59" s="330"/>
    </row>
    <row r="60" spans="1:14" ht="59.25" hidden="1" customHeight="1" x14ac:dyDescent="0.2">
      <c r="A60" s="357"/>
      <c r="B60" s="288"/>
      <c r="C60" s="357"/>
      <c r="D60" s="358"/>
      <c r="E60" s="359"/>
      <c r="F60" s="308"/>
      <c r="G60" s="292"/>
      <c r="H60" s="293"/>
      <c r="I60" s="294">
        <v>0</v>
      </c>
      <c r="J60" s="296">
        <v>0</v>
      </c>
      <c r="K60" s="296"/>
      <c r="L60" s="330"/>
      <c r="M60" s="330"/>
      <c r="N60" s="330"/>
    </row>
    <row r="61" spans="1:14" ht="59.25" hidden="1" customHeight="1" x14ac:dyDescent="0.2">
      <c r="A61" s="357"/>
      <c r="B61" s="288"/>
      <c r="C61" s="357"/>
      <c r="D61" s="358"/>
      <c r="E61" s="359"/>
      <c r="F61" s="308"/>
      <c r="G61" s="292"/>
      <c r="H61" s="293"/>
      <c r="I61" s="294"/>
      <c r="J61" s="296"/>
      <c r="K61" s="296"/>
      <c r="L61" s="330"/>
      <c r="M61" s="330"/>
      <c r="N61" s="330"/>
    </row>
    <row r="62" spans="1:14" ht="59.25" hidden="1" customHeight="1" x14ac:dyDescent="0.2">
      <c r="A62" s="357"/>
      <c r="B62" s="288"/>
      <c r="C62" s="357"/>
      <c r="D62" s="358"/>
      <c r="E62" s="359"/>
      <c r="F62" s="308"/>
      <c r="G62" s="292"/>
      <c r="H62" s="293"/>
      <c r="I62" s="294">
        <v>0</v>
      </c>
      <c r="J62" s="296">
        <v>0</v>
      </c>
      <c r="K62" s="296"/>
      <c r="L62" s="330"/>
      <c r="M62" s="330"/>
      <c r="N62" s="330"/>
    </row>
    <row r="63" spans="1:14" s="361" customFormat="1" ht="59.25" hidden="1" customHeight="1" x14ac:dyDescent="0.2">
      <c r="A63" s="288"/>
      <c r="B63" s="288"/>
      <c r="C63" s="288"/>
      <c r="D63" s="323"/>
      <c r="E63" s="290"/>
      <c r="F63" s="309"/>
      <c r="G63" s="292">
        <v>0</v>
      </c>
      <c r="H63" s="292"/>
      <c r="I63" s="292">
        <v>0</v>
      </c>
      <c r="J63" s="295">
        <v>0</v>
      </c>
      <c r="K63" s="296">
        <v>0</v>
      </c>
      <c r="L63" s="296">
        <v>0</v>
      </c>
      <c r="M63" s="296">
        <v>0</v>
      </c>
      <c r="N63" s="296"/>
    </row>
    <row r="64" spans="1:14" ht="59.25" hidden="1" customHeight="1" x14ac:dyDescent="0.2">
      <c r="A64" s="357"/>
      <c r="B64" s="288"/>
      <c r="C64" s="357"/>
      <c r="D64" s="358"/>
      <c r="E64" s="359"/>
      <c r="F64" s="308"/>
      <c r="G64" s="292"/>
      <c r="H64" s="293"/>
      <c r="I64" s="294"/>
      <c r="J64" s="295"/>
      <c r="K64" s="296"/>
      <c r="L64" s="330"/>
      <c r="M64" s="330"/>
      <c r="N64" s="330"/>
    </row>
    <row r="65" spans="1:14" ht="59.25" hidden="1" customHeight="1" x14ac:dyDescent="0.2">
      <c r="A65" s="357"/>
      <c r="B65" s="288"/>
      <c r="C65" s="357"/>
      <c r="D65" s="358"/>
      <c r="E65" s="359"/>
      <c r="F65" s="315"/>
      <c r="G65" s="292"/>
      <c r="H65" s="293"/>
      <c r="I65" s="294">
        <v>0</v>
      </c>
      <c r="J65" s="295">
        <v>0</v>
      </c>
      <c r="K65" s="296"/>
      <c r="L65" s="330"/>
      <c r="M65" s="330"/>
      <c r="N65" s="330"/>
    </row>
    <row r="66" spans="1:14" ht="59.25" hidden="1" customHeight="1" x14ac:dyDescent="0.2">
      <c r="A66" s="357"/>
      <c r="B66" s="288"/>
      <c r="C66" s="357"/>
      <c r="D66" s="358"/>
      <c r="E66" s="359"/>
      <c r="F66" s="315"/>
      <c r="G66" s="292"/>
      <c r="H66" s="293"/>
      <c r="I66" s="294">
        <v>0</v>
      </c>
      <c r="J66" s="296">
        <v>0</v>
      </c>
      <c r="K66" s="296"/>
      <c r="L66" s="330"/>
      <c r="M66" s="330"/>
      <c r="N66" s="330"/>
    </row>
    <row r="67" spans="1:14" ht="59.25" hidden="1" customHeight="1" x14ac:dyDescent="0.2">
      <c r="A67" s="357"/>
      <c r="B67" s="288"/>
      <c r="C67" s="357"/>
      <c r="D67" s="358"/>
      <c r="E67" s="359"/>
      <c r="F67" s="315"/>
      <c r="G67" s="292"/>
      <c r="H67" s="293"/>
      <c r="I67" s="294">
        <v>0</v>
      </c>
      <c r="J67" s="296">
        <v>0</v>
      </c>
      <c r="K67" s="296"/>
      <c r="L67" s="330">
        <v>0</v>
      </c>
      <c r="M67" s="330"/>
      <c r="N67" s="330"/>
    </row>
    <row r="68" spans="1:14" ht="59.25" hidden="1" customHeight="1" x14ac:dyDescent="0.2">
      <c r="A68" s="357"/>
      <c r="B68" s="288"/>
      <c r="C68" s="357"/>
      <c r="D68" s="358"/>
      <c r="E68" s="359"/>
      <c r="F68" s="315"/>
      <c r="G68" s="292"/>
      <c r="H68" s="293"/>
      <c r="I68" s="294">
        <v>0</v>
      </c>
      <c r="J68" s="296">
        <v>0</v>
      </c>
      <c r="K68" s="296"/>
      <c r="L68" s="330"/>
      <c r="M68" s="330"/>
      <c r="N68" s="330"/>
    </row>
    <row r="69" spans="1:14" ht="59.25" hidden="1" customHeight="1" x14ac:dyDescent="0.2">
      <c r="A69" s="357"/>
      <c r="B69" s="288"/>
      <c r="C69" s="357"/>
      <c r="D69" s="358"/>
      <c r="E69" s="359"/>
      <c r="F69" s="315"/>
      <c r="G69" s="292"/>
      <c r="H69" s="293"/>
      <c r="I69" s="294">
        <v>0</v>
      </c>
      <c r="J69" s="296">
        <v>0</v>
      </c>
      <c r="K69" s="296"/>
      <c r="L69" s="330"/>
      <c r="M69" s="330"/>
      <c r="N69" s="330"/>
    </row>
    <row r="70" spans="1:14" ht="59.25" hidden="1" customHeight="1" x14ac:dyDescent="0.2">
      <c r="A70" s="357"/>
      <c r="B70" s="288"/>
      <c r="C70" s="357"/>
      <c r="D70" s="358"/>
      <c r="E70" s="359"/>
      <c r="F70" s="315"/>
      <c r="G70" s="292"/>
      <c r="H70" s="293"/>
      <c r="I70" s="294">
        <v>0</v>
      </c>
      <c r="J70" s="296">
        <v>0</v>
      </c>
      <c r="K70" s="296"/>
      <c r="L70" s="330"/>
      <c r="M70" s="330"/>
      <c r="N70" s="330"/>
    </row>
    <row r="71" spans="1:14" ht="59.25" hidden="1" customHeight="1" x14ac:dyDescent="0.2">
      <c r="A71" s="357"/>
      <c r="B71" s="288"/>
      <c r="C71" s="357"/>
      <c r="D71" s="358"/>
      <c r="E71" s="359"/>
      <c r="F71" s="315"/>
      <c r="G71" s="292"/>
      <c r="H71" s="293"/>
      <c r="I71" s="294">
        <v>0</v>
      </c>
      <c r="J71" s="296">
        <v>0</v>
      </c>
      <c r="K71" s="296"/>
      <c r="L71" s="330"/>
      <c r="M71" s="330"/>
      <c r="N71" s="330"/>
    </row>
    <row r="72" spans="1:14" s="361" customFormat="1" ht="59.25" hidden="1" customHeight="1" x14ac:dyDescent="0.2">
      <c r="A72" s="362"/>
      <c r="B72" s="288"/>
      <c r="C72" s="362"/>
      <c r="D72" s="363"/>
      <c r="E72" s="364"/>
      <c r="F72" s="350">
        <v>0</v>
      </c>
      <c r="G72" s="326">
        <v>0</v>
      </c>
      <c r="H72" s="326"/>
      <c r="I72" s="326">
        <v>0</v>
      </c>
      <c r="J72" s="341">
        <v>0</v>
      </c>
      <c r="K72" s="341">
        <v>0</v>
      </c>
      <c r="L72" s="341">
        <v>0</v>
      </c>
      <c r="M72" s="341">
        <v>0</v>
      </c>
      <c r="N72" s="341"/>
    </row>
    <row r="73" spans="1:14" ht="59.25" hidden="1" customHeight="1" x14ac:dyDescent="0.2">
      <c r="A73" s="357"/>
      <c r="B73" s="288"/>
      <c r="C73" s="357"/>
      <c r="D73" s="358"/>
      <c r="E73" s="359"/>
      <c r="F73" s="315"/>
      <c r="G73" s="292"/>
      <c r="H73" s="293"/>
      <c r="I73" s="294"/>
      <c r="J73" s="296"/>
      <c r="K73" s="296"/>
      <c r="L73" s="330"/>
      <c r="M73" s="330"/>
      <c r="N73" s="330"/>
    </row>
    <row r="74" spans="1:14" ht="59.25" hidden="1" customHeight="1" x14ac:dyDescent="0.2">
      <c r="A74" s="357"/>
      <c r="B74" s="288"/>
      <c r="C74" s="357"/>
      <c r="D74" s="358"/>
      <c r="E74" s="359"/>
      <c r="F74" s="315"/>
      <c r="G74" s="292"/>
      <c r="H74" s="293"/>
      <c r="I74" s="294">
        <v>0</v>
      </c>
      <c r="J74" s="296">
        <v>0</v>
      </c>
      <c r="K74" s="296"/>
      <c r="L74" s="330"/>
      <c r="M74" s="330"/>
      <c r="N74" s="330"/>
    </row>
    <row r="75" spans="1:14" ht="59.25" hidden="1" customHeight="1" x14ac:dyDescent="0.2">
      <c r="A75" s="357"/>
      <c r="B75" s="288"/>
      <c r="C75" s="357"/>
      <c r="D75" s="358"/>
      <c r="E75" s="359"/>
      <c r="F75" s="315"/>
      <c r="G75" s="292"/>
      <c r="H75" s="293"/>
      <c r="I75" s="294">
        <v>0</v>
      </c>
      <c r="J75" s="296">
        <v>0</v>
      </c>
      <c r="K75" s="296"/>
      <c r="L75" s="330"/>
      <c r="M75" s="330"/>
      <c r="N75" s="330"/>
    </row>
    <row r="76" spans="1:14" ht="59.25" hidden="1" customHeight="1" x14ac:dyDescent="0.2">
      <c r="A76" s="357"/>
      <c r="B76" s="288"/>
      <c r="C76" s="357"/>
      <c r="D76" s="358"/>
      <c r="E76" s="359"/>
      <c r="F76" s="308"/>
      <c r="G76" s="292"/>
      <c r="H76" s="293"/>
      <c r="I76" s="294">
        <v>0</v>
      </c>
      <c r="J76" s="296">
        <v>0</v>
      </c>
      <c r="K76" s="296"/>
      <c r="L76" s="330"/>
      <c r="M76" s="330"/>
      <c r="N76" s="330"/>
    </row>
    <row r="77" spans="1:14" ht="59.25" hidden="1" customHeight="1" x14ac:dyDescent="0.2">
      <c r="A77" s="357"/>
      <c r="B77" s="288"/>
      <c r="C77" s="357"/>
      <c r="D77" s="358"/>
      <c r="E77" s="359"/>
      <c r="F77" s="308"/>
      <c r="G77" s="292"/>
      <c r="H77" s="293"/>
      <c r="I77" s="294">
        <v>0</v>
      </c>
      <c r="J77" s="296">
        <v>0</v>
      </c>
      <c r="K77" s="296"/>
      <c r="L77" s="330"/>
      <c r="M77" s="330"/>
      <c r="N77" s="330"/>
    </row>
    <row r="78" spans="1:14" ht="59.25" hidden="1" customHeight="1" x14ac:dyDescent="0.2">
      <c r="A78" s="357"/>
      <c r="B78" s="288"/>
      <c r="C78" s="357"/>
      <c r="D78" s="358"/>
      <c r="E78" s="359"/>
      <c r="F78" s="308"/>
      <c r="G78" s="292"/>
      <c r="H78" s="293"/>
      <c r="I78" s="294">
        <v>0</v>
      </c>
      <c r="J78" s="296">
        <v>0</v>
      </c>
      <c r="K78" s="296"/>
      <c r="L78" s="330"/>
      <c r="M78" s="330"/>
      <c r="N78" s="330"/>
    </row>
    <row r="79" spans="1:14" ht="59.25" hidden="1" customHeight="1" x14ac:dyDescent="0.2">
      <c r="A79" s="357"/>
      <c r="B79" s="288"/>
      <c r="C79" s="357"/>
      <c r="D79" s="358"/>
      <c r="E79" s="359"/>
      <c r="F79" s="308"/>
      <c r="G79" s="292"/>
      <c r="H79" s="293"/>
      <c r="I79" s="294">
        <v>0</v>
      </c>
      <c r="J79" s="296">
        <v>0</v>
      </c>
      <c r="K79" s="296">
        <v>0</v>
      </c>
      <c r="L79" s="330"/>
      <c r="M79" s="330"/>
      <c r="N79" s="330"/>
    </row>
    <row r="80" spans="1:14" ht="59.25" hidden="1" customHeight="1" x14ac:dyDescent="0.2">
      <c r="A80" s="357"/>
      <c r="B80" s="288"/>
      <c r="C80" s="357"/>
      <c r="D80" s="358"/>
      <c r="E80" s="359"/>
      <c r="F80" s="291">
        <v>0</v>
      </c>
      <c r="G80" s="292">
        <v>0</v>
      </c>
      <c r="H80" s="292"/>
      <c r="I80" s="292">
        <v>0</v>
      </c>
      <c r="J80" s="296">
        <v>0</v>
      </c>
      <c r="K80" s="296">
        <v>0</v>
      </c>
      <c r="L80" s="296">
        <v>0</v>
      </c>
      <c r="M80" s="296">
        <v>0</v>
      </c>
      <c r="N80" s="296"/>
    </row>
    <row r="81" spans="1:15" ht="59.25" hidden="1" customHeight="1" x14ac:dyDescent="0.2">
      <c r="A81" s="357"/>
      <c r="B81" s="288"/>
      <c r="C81" s="357"/>
      <c r="D81" s="358"/>
      <c r="E81" s="359"/>
      <c r="F81" s="308"/>
      <c r="G81" s="292"/>
      <c r="H81" s="293"/>
      <c r="I81" s="294"/>
      <c r="J81" s="296"/>
      <c r="K81" s="296"/>
      <c r="L81" s="330"/>
      <c r="M81" s="330"/>
      <c r="N81" s="330"/>
    </row>
    <row r="82" spans="1:15" ht="59.25" hidden="1" customHeight="1" x14ac:dyDescent="0.2">
      <c r="A82" s="357"/>
      <c r="B82" s="288"/>
      <c r="C82" s="357"/>
      <c r="D82" s="358"/>
      <c r="E82" s="290"/>
      <c r="F82" s="308"/>
      <c r="G82" s="292"/>
      <c r="H82" s="293"/>
      <c r="I82" s="294">
        <v>0</v>
      </c>
      <c r="J82" s="296">
        <v>0</v>
      </c>
      <c r="K82" s="296"/>
      <c r="L82" s="330"/>
      <c r="M82" s="330"/>
      <c r="N82" s="330"/>
    </row>
    <row r="83" spans="1:15" ht="61.5" hidden="1" customHeight="1" x14ac:dyDescent="0.2">
      <c r="A83" s="288" t="s">
        <v>549</v>
      </c>
      <c r="B83" s="288" t="s">
        <v>550</v>
      </c>
      <c r="C83" s="288" t="s">
        <v>116</v>
      </c>
      <c r="D83" s="323" t="s">
        <v>551</v>
      </c>
      <c r="E83" s="290"/>
      <c r="F83" s="309"/>
      <c r="G83" s="292"/>
      <c r="H83" s="292"/>
      <c r="I83" s="292">
        <f>I86+I88+I90+I92+I94+I96</f>
        <v>0</v>
      </c>
      <c r="J83" s="307">
        <v>9000000</v>
      </c>
      <c r="K83" s="296">
        <v>0</v>
      </c>
      <c r="L83" s="296">
        <v>0</v>
      </c>
      <c r="M83" s="296">
        <v>0</v>
      </c>
      <c r="N83" s="365"/>
    </row>
    <row r="84" spans="1:15" ht="61.5" hidden="1" customHeight="1" x14ac:dyDescent="0.2">
      <c r="A84" s="288"/>
      <c r="B84" s="288"/>
      <c r="C84" s="288"/>
      <c r="D84" s="358" t="s">
        <v>552</v>
      </c>
      <c r="E84" s="290"/>
      <c r="F84" s="309"/>
      <c r="G84" s="292"/>
      <c r="H84" s="292"/>
      <c r="I84" s="292">
        <f>I87+I89+I91+I93+I95+I97</f>
        <v>0</v>
      </c>
      <c r="J84" s="307"/>
      <c r="K84" s="296"/>
      <c r="L84" s="296"/>
      <c r="M84" s="296"/>
      <c r="N84" s="365">
        <f>I83-I84</f>
        <v>0</v>
      </c>
      <c r="O84" s="366">
        <f>682500-N84</f>
        <v>682500</v>
      </c>
    </row>
    <row r="85" spans="1:15" ht="23.25" hidden="1" customHeight="1" x14ac:dyDescent="0.2">
      <c r="A85" s="357"/>
      <c r="B85" s="288"/>
      <c r="C85" s="357"/>
      <c r="D85" s="323" t="s">
        <v>548</v>
      </c>
      <c r="E85" s="359"/>
      <c r="F85" s="291"/>
      <c r="G85" s="292"/>
      <c r="H85" s="292"/>
      <c r="I85" s="292"/>
      <c r="J85" s="307"/>
      <c r="K85" s="296"/>
      <c r="L85" s="296"/>
      <c r="M85" s="296"/>
      <c r="N85" s="365"/>
    </row>
    <row r="86" spans="1:15" ht="89.25" hidden="1" customHeight="1" x14ac:dyDescent="0.2">
      <c r="A86" s="357"/>
      <c r="B86" s="288"/>
      <c r="C86" s="357"/>
      <c r="D86" s="358"/>
      <c r="E86" s="367" t="s">
        <v>553</v>
      </c>
      <c r="F86" s="310">
        <v>2019</v>
      </c>
      <c r="G86" s="292"/>
      <c r="H86" s="292"/>
      <c r="I86" s="292"/>
      <c r="J86" s="307"/>
      <c r="K86" s="296"/>
      <c r="L86" s="296"/>
      <c r="M86" s="296"/>
      <c r="N86" s="365"/>
    </row>
    <row r="87" spans="1:15" ht="59.25" hidden="1" customHeight="1" x14ac:dyDescent="0.2">
      <c r="A87" s="357"/>
      <c r="B87" s="288"/>
      <c r="C87" s="357"/>
      <c r="D87" s="358" t="s">
        <v>552</v>
      </c>
      <c r="E87" s="359"/>
      <c r="F87" s="315"/>
      <c r="G87" s="292"/>
      <c r="H87" s="293"/>
      <c r="I87" s="294"/>
      <c r="J87" s="296"/>
      <c r="K87" s="296"/>
      <c r="L87" s="296"/>
      <c r="M87" s="296"/>
      <c r="N87" s="365"/>
    </row>
    <row r="88" spans="1:15" ht="87.75" hidden="1" customHeight="1" x14ac:dyDescent="0.2">
      <c r="A88" s="357"/>
      <c r="B88" s="288"/>
      <c r="C88" s="357"/>
      <c r="D88" s="358"/>
      <c r="E88" s="359" t="s">
        <v>554</v>
      </c>
      <c r="F88" s="310">
        <v>2019</v>
      </c>
      <c r="G88" s="292"/>
      <c r="H88" s="292"/>
      <c r="I88" s="292"/>
      <c r="J88" s="296"/>
      <c r="K88" s="296"/>
      <c r="L88" s="296"/>
      <c r="M88" s="296"/>
      <c r="N88" s="365"/>
    </row>
    <row r="89" spans="1:15" ht="59.25" hidden="1" customHeight="1" x14ac:dyDescent="0.2">
      <c r="A89" s="357"/>
      <c r="B89" s="288"/>
      <c r="C89" s="357"/>
      <c r="D89" s="358" t="s">
        <v>552</v>
      </c>
      <c r="E89" s="359"/>
      <c r="F89" s="315"/>
      <c r="G89" s="292"/>
      <c r="H89" s="293"/>
      <c r="I89" s="294"/>
      <c r="J89" s="296"/>
      <c r="K89" s="296"/>
      <c r="L89" s="296"/>
      <c r="M89" s="296"/>
      <c r="N89" s="365"/>
    </row>
    <row r="90" spans="1:15" ht="59.25" hidden="1" customHeight="1" x14ac:dyDescent="0.2">
      <c r="A90" s="357"/>
      <c r="B90" s="288"/>
      <c r="C90" s="357"/>
      <c r="D90" s="358"/>
      <c r="E90" s="359" t="s">
        <v>555</v>
      </c>
      <c r="F90" s="310">
        <v>2019</v>
      </c>
      <c r="G90" s="292"/>
      <c r="H90" s="292"/>
      <c r="I90" s="292"/>
      <c r="J90" s="296"/>
      <c r="K90" s="296"/>
      <c r="L90" s="296"/>
      <c r="M90" s="296"/>
      <c r="N90" s="365"/>
    </row>
    <row r="91" spans="1:15" ht="59.25" hidden="1" customHeight="1" x14ac:dyDescent="0.2">
      <c r="A91" s="357"/>
      <c r="B91" s="288"/>
      <c r="C91" s="357"/>
      <c r="D91" s="358" t="s">
        <v>552</v>
      </c>
      <c r="E91" s="359"/>
      <c r="F91" s="315"/>
      <c r="G91" s="292"/>
      <c r="H91" s="293"/>
      <c r="I91" s="294"/>
      <c r="J91" s="296"/>
      <c r="K91" s="296"/>
      <c r="L91" s="296"/>
      <c r="M91" s="296"/>
      <c r="N91" s="365"/>
    </row>
    <row r="92" spans="1:15" ht="81" hidden="1" x14ac:dyDescent="0.2">
      <c r="A92" s="357"/>
      <c r="B92" s="288"/>
      <c r="C92" s="357"/>
      <c r="D92" s="358"/>
      <c r="E92" s="359" t="s">
        <v>556</v>
      </c>
      <c r="F92" s="310">
        <v>2019</v>
      </c>
      <c r="G92" s="292"/>
      <c r="H92" s="292"/>
      <c r="I92" s="292"/>
      <c r="J92" s="296"/>
      <c r="K92" s="296"/>
      <c r="L92" s="296"/>
      <c r="M92" s="296"/>
      <c r="N92" s="365"/>
    </row>
    <row r="93" spans="1:15" ht="60.75" hidden="1" x14ac:dyDescent="0.2">
      <c r="A93" s="357"/>
      <c r="B93" s="288"/>
      <c r="C93" s="357"/>
      <c r="D93" s="358" t="s">
        <v>552</v>
      </c>
      <c r="E93" s="359"/>
      <c r="F93" s="306"/>
      <c r="G93" s="292"/>
      <c r="H93" s="293"/>
      <c r="I93" s="294"/>
      <c r="J93" s="296"/>
      <c r="K93" s="296"/>
      <c r="L93" s="296"/>
      <c r="M93" s="296"/>
      <c r="N93" s="365"/>
    </row>
    <row r="94" spans="1:15" ht="81" hidden="1" x14ac:dyDescent="0.2">
      <c r="A94" s="357"/>
      <c r="B94" s="288"/>
      <c r="C94" s="357"/>
      <c r="D94" s="358"/>
      <c r="E94" s="359" t="s">
        <v>557</v>
      </c>
      <c r="F94" s="310">
        <v>2019</v>
      </c>
      <c r="G94" s="292"/>
      <c r="H94" s="292"/>
      <c r="I94" s="292"/>
      <c r="J94" s="296"/>
      <c r="K94" s="296"/>
      <c r="L94" s="296"/>
      <c r="M94" s="296"/>
      <c r="N94" s="365"/>
    </row>
    <row r="95" spans="1:15" ht="60.75" hidden="1" x14ac:dyDescent="0.2">
      <c r="A95" s="357"/>
      <c r="B95" s="288"/>
      <c r="C95" s="357"/>
      <c r="D95" s="358" t="s">
        <v>552</v>
      </c>
      <c r="E95" s="359"/>
      <c r="F95" s="309"/>
      <c r="G95" s="292"/>
      <c r="H95" s="293"/>
      <c r="I95" s="294"/>
      <c r="J95" s="296"/>
      <c r="K95" s="296"/>
      <c r="L95" s="296"/>
      <c r="M95" s="296"/>
      <c r="N95" s="365"/>
    </row>
    <row r="96" spans="1:15" ht="132" hidden="1" customHeight="1" x14ac:dyDescent="0.2">
      <c r="A96" s="357"/>
      <c r="B96" s="288"/>
      <c r="C96" s="357"/>
      <c r="D96" s="358"/>
      <c r="E96" s="359" t="s">
        <v>558</v>
      </c>
      <c r="F96" s="310">
        <v>2019</v>
      </c>
      <c r="G96" s="292"/>
      <c r="H96" s="292"/>
      <c r="I96" s="292"/>
      <c r="J96" s="296"/>
      <c r="K96" s="296"/>
      <c r="L96" s="296"/>
      <c r="M96" s="296"/>
      <c r="N96" s="365"/>
    </row>
    <row r="97" spans="1:14" ht="59.25" hidden="1" customHeight="1" x14ac:dyDescent="0.2">
      <c r="A97" s="357"/>
      <c r="B97" s="288"/>
      <c r="C97" s="357"/>
      <c r="D97" s="358" t="s">
        <v>552</v>
      </c>
      <c r="E97" s="359"/>
      <c r="F97" s="291"/>
      <c r="G97" s="292"/>
      <c r="H97" s="292"/>
      <c r="I97" s="292"/>
      <c r="J97" s="296"/>
      <c r="K97" s="296"/>
      <c r="L97" s="296"/>
      <c r="M97" s="296"/>
      <c r="N97" s="365"/>
    </row>
    <row r="98" spans="1:14" ht="67.150000000000006" hidden="1" customHeight="1" x14ac:dyDescent="0.2">
      <c r="A98" s="288" t="s">
        <v>559</v>
      </c>
      <c r="B98" s="288" t="s">
        <v>560</v>
      </c>
      <c r="C98" s="288" t="s">
        <v>116</v>
      </c>
      <c r="D98" s="323" t="s">
        <v>561</v>
      </c>
      <c r="E98" s="290"/>
      <c r="F98" s="291"/>
      <c r="G98" s="292">
        <f>G100</f>
        <v>0</v>
      </c>
      <c r="H98" s="292"/>
      <c r="I98" s="292">
        <f>I100+I101</f>
        <v>2000000</v>
      </c>
      <c r="J98" s="307">
        <v>1000000</v>
      </c>
      <c r="K98" s="296">
        <v>0</v>
      </c>
      <c r="L98" s="296">
        <v>0</v>
      </c>
      <c r="M98" s="360">
        <v>0</v>
      </c>
      <c r="N98" s="365"/>
    </row>
    <row r="99" spans="1:14" ht="20.25" hidden="1" x14ac:dyDescent="0.2">
      <c r="A99" s="357"/>
      <c r="B99" s="288"/>
      <c r="C99" s="357"/>
      <c r="D99" s="323" t="s">
        <v>548</v>
      </c>
      <c r="E99" s="359"/>
      <c r="F99" s="291"/>
      <c r="G99" s="292"/>
      <c r="H99" s="293"/>
      <c r="I99" s="294"/>
      <c r="J99" s="307"/>
      <c r="K99" s="296"/>
      <c r="L99" s="296"/>
      <c r="M99" s="296"/>
      <c r="N99" s="365"/>
    </row>
    <row r="100" spans="1:14" ht="87.95" hidden="1" customHeight="1" thickBot="1" x14ac:dyDescent="0.25">
      <c r="A100" s="357"/>
      <c r="B100" s="288"/>
      <c r="C100" s="357"/>
      <c r="D100" s="358"/>
      <c r="E100" s="368" t="s">
        <v>816</v>
      </c>
      <c r="F100" s="309"/>
      <c r="G100" s="292"/>
      <c r="H100" s="293"/>
      <c r="I100" s="294">
        <v>2000000</v>
      </c>
      <c r="J100" s="307">
        <v>1000000</v>
      </c>
      <c r="K100" s="296"/>
      <c r="L100" s="296">
        <v>0</v>
      </c>
      <c r="M100" s="296"/>
      <c r="N100" s="365"/>
    </row>
    <row r="101" spans="1:14" ht="66.75" hidden="1" customHeight="1" x14ac:dyDescent="0.2">
      <c r="A101" s="357"/>
      <c r="B101" s="288"/>
      <c r="C101" s="357"/>
      <c r="D101" s="358"/>
      <c r="E101" s="299" t="s">
        <v>562</v>
      </c>
      <c r="F101" s="306">
        <v>2019</v>
      </c>
      <c r="G101" s="301">
        <v>5888556</v>
      </c>
      <c r="H101" s="302"/>
      <c r="I101" s="294"/>
      <c r="J101" s="295">
        <v>0</v>
      </c>
      <c r="K101" s="296"/>
      <c r="L101" s="296"/>
      <c r="M101" s="296"/>
      <c r="N101" s="365">
        <v>77.8</v>
      </c>
    </row>
    <row r="102" spans="1:14" ht="93" hidden="1" customHeight="1" x14ac:dyDescent="0.2">
      <c r="A102" s="369"/>
      <c r="B102" s="370"/>
      <c r="C102" s="370"/>
      <c r="D102" s="359" t="s">
        <v>563</v>
      </c>
      <c r="E102" s="199"/>
      <c r="F102" s="309"/>
      <c r="G102" s="292"/>
      <c r="H102" s="293"/>
      <c r="I102" s="294"/>
      <c r="J102" s="296"/>
      <c r="K102" s="296"/>
      <c r="L102" s="296"/>
      <c r="M102" s="296"/>
      <c r="N102" s="365"/>
    </row>
    <row r="103" spans="1:14" ht="20.25" hidden="1" x14ac:dyDescent="0.2">
      <c r="A103" s="357"/>
      <c r="B103" s="288"/>
      <c r="C103" s="357"/>
      <c r="D103" s="323"/>
      <c r="E103" s="359"/>
      <c r="F103" s="371"/>
      <c r="G103" s="292"/>
      <c r="H103" s="293"/>
      <c r="I103" s="294"/>
      <c r="J103" s="296"/>
      <c r="K103" s="296"/>
      <c r="L103" s="296"/>
      <c r="M103" s="296"/>
      <c r="N103" s="365"/>
    </row>
    <row r="104" spans="1:14" ht="150.75" hidden="1" customHeight="1" x14ac:dyDescent="0.2">
      <c r="A104" s="357"/>
      <c r="B104" s="288"/>
      <c r="C104" s="357"/>
      <c r="D104" s="359"/>
      <c r="E104" s="359"/>
      <c r="F104" s="371"/>
      <c r="G104" s="292"/>
      <c r="H104" s="293"/>
      <c r="I104" s="294"/>
      <c r="J104" s="296"/>
      <c r="K104" s="296"/>
      <c r="L104" s="296"/>
      <c r="M104" s="296"/>
      <c r="N104" s="365"/>
    </row>
    <row r="105" spans="1:14" ht="21" hidden="1" thickBot="1" x14ac:dyDescent="0.25">
      <c r="A105" s="372"/>
      <c r="B105" s="372"/>
      <c r="C105" s="372"/>
      <c r="D105" s="373"/>
      <c r="E105" s="373"/>
      <c r="F105" s="337"/>
      <c r="G105" s="301"/>
      <c r="H105" s="302"/>
      <c r="I105" s="374"/>
      <c r="J105" s="305"/>
      <c r="K105" s="305"/>
      <c r="L105" s="305"/>
      <c r="M105" s="305"/>
      <c r="N105" s="375"/>
    </row>
    <row r="106" spans="1:14" ht="20.25" hidden="1" x14ac:dyDescent="0.2">
      <c r="A106" s="376" t="s">
        <v>141</v>
      </c>
      <c r="B106" s="377"/>
      <c r="C106" s="377"/>
      <c r="D106" s="378" t="s">
        <v>564</v>
      </c>
      <c r="E106" s="379"/>
      <c r="F106" s="380"/>
      <c r="G106" s="381"/>
      <c r="H106" s="382"/>
      <c r="I106" s="383">
        <f>I107</f>
        <v>0</v>
      </c>
      <c r="J106" s="384"/>
      <c r="K106" s="384"/>
      <c r="L106" s="384"/>
      <c r="M106" s="384"/>
      <c r="N106" s="385"/>
    </row>
    <row r="107" spans="1:14" ht="21" hidden="1" thickBot="1" x14ac:dyDescent="0.25">
      <c r="A107" s="386" t="s">
        <v>439</v>
      </c>
      <c r="B107" s="387"/>
      <c r="C107" s="387"/>
      <c r="D107" s="388" t="s">
        <v>564</v>
      </c>
      <c r="E107" s="389"/>
      <c r="F107" s="390"/>
      <c r="G107" s="391"/>
      <c r="H107" s="392"/>
      <c r="I107" s="393">
        <f>I109+I113</f>
        <v>0</v>
      </c>
      <c r="J107" s="394"/>
      <c r="K107" s="394"/>
      <c r="L107" s="394"/>
      <c r="M107" s="394"/>
      <c r="N107" s="395"/>
    </row>
    <row r="108" spans="1:14" ht="20.25" hidden="1" x14ac:dyDescent="0.2">
      <c r="A108" s="351"/>
      <c r="B108" s="352"/>
      <c r="C108" s="351"/>
      <c r="D108" s="353"/>
      <c r="E108" s="353"/>
      <c r="F108" s="396"/>
      <c r="G108" s="355"/>
      <c r="H108" s="356"/>
      <c r="I108" s="285"/>
      <c r="J108" s="287"/>
      <c r="K108" s="287"/>
      <c r="L108" s="287"/>
      <c r="M108" s="287"/>
      <c r="N108" s="397"/>
    </row>
    <row r="109" spans="1:14" ht="41.25" hidden="1" customHeight="1" x14ac:dyDescent="0.2">
      <c r="A109" s="369" t="s">
        <v>565</v>
      </c>
      <c r="B109" s="370" t="s">
        <v>566</v>
      </c>
      <c r="C109" s="370" t="s">
        <v>172</v>
      </c>
      <c r="D109" s="398" t="s">
        <v>567</v>
      </c>
      <c r="E109" s="199"/>
      <c r="F109" s="309"/>
      <c r="G109" s="292"/>
      <c r="H109" s="293"/>
      <c r="I109" s="294">
        <f>I111+I112</f>
        <v>0</v>
      </c>
      <c r="J109" s="296">
        <v>0</v>
      </c>
      <c r="K109" s="296"/>
      <c r="L109" s="296">
        <v>0</v>
      </c>
      <c r="M109" s="296">
        <v>0</v>
      </c>
      <c r="N109" s="365"/>
    </row>
    <row r="110" spans="1:14" ht="30.75" hidden="1" customHeight="1" x14ac:dyDescent="0.2">
      <c r="A110" s="357"/>
      <c r="B110" s="288"/>
      <c r="C110" s="357"/>
      <c r="D110" s="323" t="s">
        <v>548</v>
      </c>
      <c r="E110" s="359"/>
      <c r="F110" s="371"/>
      <c r="G110" s="292"/>
      <c r="H110" s="293"/>
      <c r="I110" s="294"/>
      <c r="J110" s="296"/>
      <c r="K110" s="296"/>
      <c r="L110" s="296"/>
      <c r="M110" s="296"/>
      <c r="N110" s="365"/>
    </row>
    <row r="111" spans="1:14" ht="156.75" hidden="1" customHeight="1" x14ac:dyDescent="0.2">
      <c r="A111" s="357"/>
      <c r="B111" s="288"/>
      <c r="C111" s="357"/>
      <c r="D111" s="359"/>
      <c r="E111" s="359" t="s">
        <v>568</v>
      </c>
      <c r="F111" s="306" t="s">
        <v>569</v>
      </c>
      <c r="G111" s="292"/>
      <c r="H111" s="293"/>
      <c r="I111" s="294"/>
      <c r="J111" s="296"/>
      <c r="K111" s="296"/>
      <c r="L111" s="296"/>
      <c r="M111" s="296"/>
      <c r="N111" s="365"/>
    </row>
    <row r="112" spans="1:14" ht="175.5" hidden="1" customHeight="1" x14ac:dyDescent="0.2">
      <c r="A112" s="357"/>
      <c r="B112" s="288"/>
      <c r="C112" s="357"/>
      <c r="D112" s="359"/>
      <c r="E112" s="359" t="s">
        <v>570</v>
      </c>
      <c r="F112" s="306">
        <v>2019</v>
      </c>
      <c r="G112" s="292"/>
      <c r="H112" s="293"/>
      <c r="I112" s="294"/>
      <c r="J112" s="296"/>
      <c r="K112" s="296"/>
      <c r="L112" s="296"/>
      <c r="M112" s="296"/>
      <c r="N112" s="365"/>
    </row>
    <row r="113" spans="1:14" ht="60.75" hidden="1" x14ac:dyDescent="0.2">
      <c r="A113" s="357" t="s">
        <v>571</v>
      </c>
      <c r="B113" s="357" t="s">
        <v>560</v>
      </c>
      <c r="C113" s="357" t="s">
        <v>116</v>
      </c>
      <c r="D113" s="359" t="s">
        <v>572</v>
      </c>
      <c r="E113" s="359"/>
      <c r="F113" s="399"/>
      <c r="G113" s="292"/>
      <c r="H113" s="293"/>
      <c r="I113" s="294">
        <f>I115</f>
        <v>0</v>
      </c>
      <c r="J113" s="296">
        <v>0</v>
      </c>
      <c r="K113" s="296"/>
      <c r="L113" s="296">
        <v>0</v>
      </c>
      <c r="M113" s="296">
        <v>0</v>
      </c>
      <c r="N113" s="365"/>
    </row>
    <row r="114" spans="1:14" ht="20.25" hidden="1" x14ac:dyDescent="0.2">
      <c r="A114" s="357"/>
      <c r="B114" s="288"/>
      <c r="C114" s="357"/>
      <c r="D114" s="323" t="s">
        <v>548</v>
      </c>
      <c r="E114" s="359"/>
      <c r="F114" s="306"/>
      <c r="G114" s="292"/>
      <c r="H114" s="293"/>
      <c r="I114" s="294"/>
      <c r="J114" s="296"/>
      <c r="K114" s="296"/>
      <c r="L114" s="296"/>
      <c r="M114" s="296"/>
      <c r="N114" s="365"/>
    </row>
    <row r="115" spans="1:14" ht="130.5" hidden="1" customHeight="1" x14ac:dyDescent="0.2">
      <c r="A115" s="357"/>
      <c r="B115" s="288"/>
      <c r="C115" s="357"/>
      <c r="D115" s="359"/>
      <c r="E115" s="359" t="s">
        <v>573</v>
      </c>
      <c r="F115" s="306">
        <v>2019</v>
      </c>
      <c r="G115" s="400"/>
      <c r="H115" s="401"/>
      <c r="I115" s="294"/>
      <c r="J115" s="296"/>
      <c r="K115" s="296"/>
      <c r="L115" s="296"/>
      <c r="M115" s="296"/>
      <c r="N115" s="365"/>
    </row>
    <row r="116" spans="1:14" ht="101.25" hidden="1" x14ac:dyDescent="0.2">
      <c r="A116" s="357"/>
      <c r="B116" s="288"/>
      <c r="C116" s="357"/>
      <c r="D116" s="359" t="s">
        <v>574</v>
      </c>
      <c r="E116" s="359"/>
      <c r="F116" s="309"/>
      <c r="G116" s="292"/>
      <c r="H116" s="293"/>
      <c r="I116" s="294"/>
      <c r="J116" s="296"/>
      <c r="K116" s="296"/>
      <c r="L116" s="296"/>
      <c r="M116" s="296"/>
      <c r="N116" s="365"/>
    </row>
    <row r="117" spans="1:14" ht="20.25" hidden="1" x14ac:dyDescent="0.2">
      <c r="A117" s="357"/>
      <c r="B117" s="288"/>
      <c r="C117" s="357"/>
      <c r="D117" s="358"/>
      <c r="E117" s="359"/>
      <c r="F117" s="291"/>
      <c r="G117" s="294"/>
      <c r="H117" s="294"/>
      <c r="I117" s="294">
        <v>0</v>
      </c>
      <c r="J117" s="296">
        <v>0</v>
      </c>
      <c r="K117" s="296">
        <v>0</v>
      </c>
      <c r="L117" s="296">
        <v>0</v>
      </c>
      <c r="M117" s="296"/>
      <c r="N117" s="365"/>
    </row>
    <row r="118" spans="1:14" ht="59.25" hidden="1" customHeight="1" x14ac:dyDescent="0.2">
      <c r="A118" s="357"/>
      <c r="B118" s="288"/>
      <c r="C118" s="357"/>
      <c r="D118" s="358"/>
      <c r="E118" s="359"/>
      <c r="F118" s="291"/>
      <c r="G118" s="294"/>
      <c r="H118" s="294"/>
      <c r="I118" s="294">
        <v>0</v>
      </c>
      <c r="J118" s="296">
        <v>0</v>
      </c>
      <c r="K118" s="296">
        <v>0</v>
      </c>
      <c r="L118" s="296">
        <v>0</v>
      </c>
      <c r="M118" s="296"/>
      <c r="N118" s="365"/>
    </row>
    <row r="119" spans="1:14" ht="59.25" hidden="1" customHeight="1" x14ac:dyDescent="0.2">
      <c r="A119" s="357"/>
      <c r="B119" s="288"/>
      <c r="C119" s="357"/>
      <c r="D119" s="358"/>
      <c r="E119" s="359"/>
      <c r="F119" s="291"/>
      <c r="G119" s="292"/>
      <c r="H119" s="293"/>
      <c r="I119" s="294">
        <v>0</v>
      </c>
      <c r="J119" s="296"/>
      <c r="K119" s="296"/>
      <c r="L119" s="296">
        <v>0</v>
      </c>
      <c r="M119" s="296"/>
      <c r="N119" s="365"/>
    </row>
    <row r="120" spans="1:14" ht="59.25" hidden="1" customHeight="1" x14ac:dyDescent="0.2">
      <c r="A120" s="357"/>
      <c r="B120" s="288"/>
      <c r="C120" s="357"/>
      <c r="D120" s="358"/>
      <c r="E120" s="359"/>
      <c r="F120" s="291"/>
      <c r="G120" s="292"/>
      <c r="H120" s="293"/>
      <c r="I120" s="294">
        <v>0</v>
      </c>
      <c r="J120" s="296"/>
      <c r="K120" s="296"/>
      <c r="L120" s="296">
        <v>0</v>
      </c>
      <c r="M120" s="296"/>
      <c r="N120" s="365"/>
    </row>
    <row r="121" spans="1:14" ht="20.25" hidden="1" x14ac:dyDescent="0.2">
      <c r="A121" s="402" t="s">
        <v>161</v>
      </c>
      <c r="B121" s="402"/>
      <c r="C121" s="402"/>
      <c r="D121" s="403" t="s">
        <v>575</v>
      </c>
      <c r="E121" s="359"/>
      <c r="F121" s="291"/>
      <c r="G121" s="292"/>
      <c r="H121" s="293"/>
      <c r="I121" s="404">
        <f>I122</f>
        <v>0</v>
      </c>
      <c r="J121" s="296">
        <v>0</v>
      </c>
      <c r="K121" s="296">
        <v>0</v>
      </c>
      <c r="L121" s="296">
        <v>0</v>
      </c>
      <c r="M121" s="296"/>
      <c r="N121" s="365"/>
    </row>
    <row r="122" spans="1:14" ht="20.25" hidden="1" x14ac:dyDescent="0.2">
      <c r="A122" s="402" t="s">
        <v>468</v>
      </c>
      <c r="B122" s="402"/>
      <c r="C122" s="402"/>
      <c r="D122" s="403" t="s">
        <v>575</v>
      </c>
      <c r="E122" s="359"/>
      <c r="F122" s="291"/>
      <c r="G122" s="292"/>
      <c r="H122" s="293"/>
      <c r="I122" s="404">
        <f>I123</f>
        <v>0</v>
      </c>
      <c r="J122" s="296">
        <v>0</v>
      </c>
      <c r="K122" s="296">
        <v>0</v>
      </c>
      <c r="L122" s="296">
        <v>0</v>
      </c>
      <c r="M122" s="296"/>
      <c r="N122" s="365"/>
    </row>
    <row r="123" spans="1:14" ht="59.25" hidden="1" customHeight="1" x14ac:dyDescent="0.2">
      <c r="A123" s="357" t="s">
        <v>576</v>
      </c>
      <c r="B123" s="288" t="s">
        <v>577</v>
      </c>
      <c r="C123" s="357" t="s">
        <v>172</v>
      </c>
      <c r="D123" s="358" t="s">
        <v>578</v>
      </c>
      <c r="E123" s="359"/>
      <c r="F123" s="291"/>
      <c r="G123" s="292"/>
      <c r="H123" s="293"/>
      <c r="I123" s="294">
        <f>I125</f>
        <v>0</v>
      </c>
      <c r="J123" s="296">
        <v>0</v>
      </c>
      <c r="K123" s="296"/>
      <c r="L123" s="296">
        <v>0</v>
      </c>
      <c r="M123" s="296"/>
      <c r="N123" s="365"/>
    </row>
    <row r="124" spans="1:14" ht="20.25" hidden="1" x14ac:dyDescent="0.2">
      <c r="A124" s="357"/>
      <c r="B124" s="288"/>
      <c r="C124" s="357"/>
      <c r="D124" s="323" t="s">
        <v>548</v>
      </c>
      <c r="E124" s="359"/>
      <c r="F124" s="291"/>
      <c r="G124" s="292"/>
      <c r="H124" s="293"/>
      <c r="I124" s="294">
        <v>0</v>
      </c>
      <c r="J124" s="296">
        <v>0</v>
      </c>
      <c r="K124" s="296">
        <v>0</v>
      </c>
      <c r="L124" s="296">
        <v>0</v>
      </c>
      <c r="M124" s="296"/>
      <c r="N124" s="365"/>
    </row>
    <row r="125" spans="1:14" ht="101.25" hidden="1" x14ac:dyDescent="0.2">
      <c r="A125" s="357"/>
      <c r="B125" s="288"/>
      <c r="C125" s="357"/>
      <c r="D125" s="358"/>
      <c r="E125" s="359" t="s">
        <v>579</v>
      </c>
      <c r="F125" s="371" t="s">
        <v>569</v>
      </c>
      <c r="G125" s="292">
        <v>1625603</v>
      </c>
      <c r="H125" s="293"/>
      <c r="I125" s="294"/>
      <c r="J125" s="296">
        <v>0</v>
      </c>
      <c r="K125" s="296">
        <v>0</v>
      </c>
      <c r="L125" s="296">
        <v>0</v>
      </c>
      <c r="M125" s="296"/>
      <c r="N125" s="365">
        <v>100</v>
      </c>
    </row>
    <row r="126" spans="1:14" ht="59.25" hidden="1" customHeight="1" x14ac:dyDescent="0.2">
      <c r="A126" s="357"/>
      <c r="B126" s="288"/>
      <c r="C126" s="357"/>
      <c r="D126" s="358"/>
      <c r="E126" s="359"/>
      <c r="F126" s="291"/>
      <c r="G126" s="405"/>
      <c r="H126" s="406"/>
      <c r="I126" s="407">
        <v>0</v>
      </c>
      <c r="J126" s="291">
        <v>0</v>
      </c>
      <c r="K126" s="291">
        <v>0</v>
      </c>
      <c r="L126" s="291">
        <v>0</v>
      </c>
      <c r="M126" s="291"/>
      <c r="N126" s="408"/>
    </row>
    <row r="127" spans="1:14" ht="59.25" hidden="1" customHeight="1" x14ac:dyDescent="0.2">
      <c r="A127" s="357"/>
      <c r="B127" s="288"/>
      <c r="C127" s="357"/>
      <c r="D127" s="358"/>
      <c r="E127" s="359"/>
      <c r="F127" s="291"/>
      <c r="G127" s="405"/>
      <c r="H127" s="406"/>
      <c r="I127" s="407">
        <v>0</v>
      </c>
      <c r="J127" s="291">
        <v>0</v>
      </c>
      <c r="K127" s="291">
        <v>0</v>
      </c>
      <c r="L127" s="291">
        <v>0</v>
      </c>
      <c r="M127" s="291"/>
      <c r="N127" s="408"/>
    </row>
    <row r="128" spans="1:14" ht="59.25" hidden="1" customHeight="1" x14ac:dyDescent="0.2">
      <c r="A128" s="357"/>
      <c r="B128" s="288"/>
      <c r="C128" s="357"/>
      <c r="D128" s="358"/>
      <c r="E128" s="359"/>
      <c r="F128" s="291"/>
      <c r="G128" s="405"/>
      <c r="H128" s="406"/>
      <c r="I128" s="407">
        <v>0</v>
      </c>
      <c r="J128" s="291"/>
      <c r="K128" s="291"/>
      <c r="L128" s="291">
        <v>0</v>
      </c>
      <c r="M128" s="291"/>
      <c r="N128" s="408"/>
    </row>
    <row r="129" spans="1:14" ht="59.25" hidden="1" customHeight="1" x14ac:dyDescent="0.2">
      <c r="A129" s="357"/>
      <c r="B129" s="288"/>
      <c r="C129" s="357"/>
      <c r="D129" s="358"/>
      <c r="E129" s="359"/>
      <c r="F129" s="291"/>
      <c r="G129" s="405"/>
      <c r="H129" s="406"/>
      <c r="I129" s="407">
        <v>0</v>
      </c>
      <c r="J129" s="291">
        <v>0</v>
      </c>
      <c r="K129" s="291">
        <v>0</v>
      </c>
      <c r="L129" s="291">
        <v>0</v>
      </c>
      <c r="M129" s="291"/>
      <c r="N129" s="408"/>
    </row>
    <row r="130" spans="1:14" ht="59.25" hidden="1" customHeight="1" x14ac:dyDescent="0.2">
      <c r="A130" s="357"/>
      <c r="B130" s="288"/>
      <c r="C130" s="357"/>
      <c r="D130" s="358"/>
      <c r="E130" s="359"/>
      <c r="F130" s="291"/>
      <c r="G130" s="405"/>
      <c r="H130" s="406"/>
      <c r="I130" s="407">
        <v>0</v>
      </c>
      <c r="J130" s="291">
        <v>0</v>
      </c>
      <c r="K130" s="291">
        <v>0</v>
      </c>
      <c r="L130" s="291">
        <v>0</v>
      </c>
      <c r="M130" s="291"/>
      <c r="N130" s="408"/>
    </row>
    <row r="131" spans="1:14" ht="59.25" hidden="1" customHeight="1" x14ac:dyDescent="0.2">
      <c r="A131" s="357"/>
      <c r="B131" s="288"/>
      <c r="C131" s="357"/>
      <c r="D131" s="358"/>
      <c r="E131" s="359"/>
      <c r="F131" s="291"/>
      <c r="G131" s="405"/>
      <c r="H131" s="406"/>
      <c r="I131" s="407">
        <v>0</v>
      </c>
      <c r="J131" s="291">
        <v>0</v>
      </c>
      <c r="K131" s="291">
        <v>0</v>
      </c>
      <c r="L131" s="291">
        <v>0</v>
      </c>
      <c r="M131" s="291"/>
      <c r="N131" s="408"/>
    </row>
    <row r="132" spans="1:14" ht="59.25" hidden="1" customHeight="1" x14ac:dyDescent="0.2">
      <c r="A132" s="357"/>
      <c r="B132" s="288"/>
      <c r="C132" s="357"/>
      <c r="D132" s="358"/>
      <c r="E132" s="359"/>
      <c r="F132" s="291"/>
      <c r="G132" s="405"/>
      <c r="H132" s="406"/>
      <c r="I132" s="407">
        <v>0</v>
      </c>
      <c r="J132" s="291">
        <v>0</v>
      </c>
      <c r="K132" s="291">
        <v>0</v>
      </c>
      <c r="L132" s="291">
        <v>0</v>
      </c>
      <c r="M132" s="291"/>
      <c r="N132" s="408"/>
    </row>
    <row r="133" spans="1:14" ht="59.25" hidden="1" customHeight="1" x14ac:dyDescent="0.2">
      <c r="A133" s="357"/>
      <c r="B133" s="288"/>
      <c r="C133" s="357"/>
      <c r="D133" s="358"/>
      <c r="E133" s="359"/>
      <c r="F133" s="291"/>
      <c r="G133" s="405"/>
      <c r="H133" s="406"/>
      <c r="I133" s="407">
        <v>0</v>
      </c>
      <c r="J133" s="291">
        <v>0</v>
      </c>
      <c r="K133" s="291">
        <v>0</v>
      </c>
      <c r="L133" s="291">
        <v>0</v>
      </c>
      <c r="M133" s="291"/>
      <c r="N133" s="408"/>
    </row>
    <row r="134" spans="1:14" ht="59.25" hidden="1" customHeight="1" x14ac:dyDescent="0.2">
      <c r="A134" s="357"/>
      <c r="B134" s="288"/>
      <c r="C134" s="357"/>
      <c r="D134" s="358"/>
      <c r="E134" s="359"/>
      <c r="F134" s="291"/>
      <c r="G134" s="405"/>
      <c r="H134" s="406"/>
      <c r="I134" s="407">
        <v>0</v>
      </c>
      <c r="J134" s="291">
        <v>0</v>
      </c>
      <c r="K134" s="291">
        <v>0</v>
      </c>
      <c r="L134" s="291">
        <v>0</v>
      </c>
      <c r="M134" s="291"/>
      <c r="N134" s="408"/>
    </row>
    <row r="135" spans="1:14" ht="59.25" hidden="1" customHeight="1" x14ac:dyDescent="0.2">
      <c r="A135" s="357"/>
      <c r="B135" s="288"/>
      <c r="C135" s="357"/>
      <c r="D135" s="358"/>
      <c r="E135" s="359"/>
      <c r="F135" s="291"/>
      <c r="G135" s="405"/>
      <c r="H135" s="406"/>
      <c r="I135" s="407">
        <v>0</v>
      </c>
      <c r="J135" s="291">
        <v>0</v>
      </c>
      <c r="K135" s="291">
        <v>0</v>
      </c>
      <c r="L135" s="291">
        <v>0</v>
      </c>
      <c r="M135" s="291"/>
      <c r="N135" s="408"/>
    </row>
    <row r="136" spans="1:14" ht="59.25" hidden="1" customHeight="1" x14ac:dyDescent="0.2">
      <c r="A136" s="357"/>
      <c r="B136" s="288"/>
      <c r="C136" s="357"/>
      <c r="D136" s="358"/>
      <c r="E136" s="359"/>
      <c r="F136" s="291"/>
      <c r="G136" s="405"/>
      <c r="H136" s="406"/>
      <c r="I136" s="407">
        <v>0</v>
      </c>
      <c r="J136" s="291">
        <v>0</v>
      </c>
      <c r="K136" s="291">
        <v>0</v>
      </c>
      <c r="L136" s="291">
        <v>0</v>
      </c>
      <c r="M136" s="291"/>
      <c r="N136" s="408"/>
    </row>
    <row r="137" spans="1:14" ht="59.25" hidden="1" customHeight="1" x14ac:dyDescent="0.2">
      <c r="A137" s="357"/>
      <c r="B137" s="288"/>
      <c r="C137" s="357"/>
      <c r="D137" s="358"/>
      <c r="E137" s="359"/>
      <c r="F137" s="291"/>
      <c r="G137" s="405"/>
      <c r="H137" s="406"/>
      <c r="I137" s="407">
        <v>0</v>
      </c>
      <c r="J137" s="291">
        <v>0</v>
      </c>
      <c r="K137" s="291"/>
      <c r="L137" s="291">
        <v>0</v>
      </c>
      <c r="M137" s="291"/>
      <c r="N137" s="408"/>
    </row>
    <row r="138" spans="1:14" s="361" customFormat="1" ht="59.25" hidden="1" customHeight="1" x14ac:dyDescent="0.2">
      <c r="A138" s="362"/>
      <c r="B138" s="288"/>
      <c r="C138" s="362"/>
      <c r="D138" s="363"/>
      <c r="E138" s="364"/>
      <c r="F138" s="350"/>
      <c r="G138" s="409">
        <v>0</v>
      </c>
      <c r="H138" s="409"/>
      <c r="I138" s="409">
        <v>0</v>
      </c>
      <c r="J138" s="410">
        <v>0</v>
      </c>
      <c r="K138" s="410">
        <v>0</v>
      </c>
      <c r="L138" s="410">
        <v>0</v>
      </c>
      <c r="M138" s="410">
        <v>0</v>
      </c>
      <c r="N138" s="411"/>
    </row>
    <row r="139" spans="1:14" s="361" customFormat="1" ht="59.25" hidden="1" customHeight="1" x14ac:dyDescent="0.2">
      <c r="A139" s="362"/>
      <c r="B139" s="288"/>
      <c r="C139" s="362"/>
      <c r="D139" s="323"/>
      <c r="E139" s="364"/>
      <c r="F139" s="412"/>
      <c r="G139" s="409"/>
      <c r="H139" s="413"/>
      <c r="I139" s="413"/>
      <c r="J139" s="410"/>
      <c r="K139" s="410"/>
      <c r="L139" s="414"/>
      <c r="M139" s="414"/>
      <c r="N139" s="415"/>
    </row>
    <row r="140" spans="1:14" ht="59.25" hidden="1" customHeight="1" x14ac:dyDescent="0.2">
      <c r="A140" s="357"/>
      <c r="B140" s="288"/>
      <c r="C140" s="357"/>
      <c r="D140" s="358"/>
      <c r="E140" s="359"/>
      <c r="F140" s="315"/>
      <c r="G140" s="405"/>
      <c r="H140" s="406"/>
      <c r="I140" s="407">
        <v>0</v>
      </c>
      <c r="J140" s="291">
        <v>0</v>
      </c>
      <c r="K140" s="291">
        <v>0</v>
      </c>
      <c r="L140" s="416"/>
      <c r="M140" s="416"/>
      <c r="N140" s="417"/>
    </row>
    <row r="141" spans="1:14" ht="59.25" hidden="1" customHeight="1" x14ac:dyDescent="0.2">
      <c r="A141" s="357"/>
      <c r="B141" s="288"/>
      <c r="C141" s="357"/>
      <c r="D141" s="358"/>
      <c r="E141" s="359"/>
      <c r="F141" s="308"/>
      <c r="G141" s="405"/>
      <c r="H141" s="406"/>
      <c r="I141" s="407">
        <v>0</v>
      </c>
      <c r="J141" s="291">
        <v>0</v>
      </c>
      <c r="K141" s="291">
        <v>0</v>
      </c>
      <c r="L141" s="416"/>
      <c r="M141" s="416"/>
      <c r="N141" s="417"/>
    </row>
    <row r="142" spans="1:14" ht="59.25" hidden="1" customHeight="1" x14ac:dyDescent="0.2">
      <c r="A142" s="357"/>
      <c r="B142" s="288"/>
      <c r="C142" s="357"/>
      <c r="D142" s="358"/>
      <c r="E142" s="359"/>
      <c r="F142" s="308"/>
      <c r="G142" s="405"/>
      <c r="H142" s="406"/>
      <c r="I142" s="407">
        <v>0</v>
      </c>
      <c r="J142" s="291">
        <v>0</v>
      </c>
      <c r="K142" s="291">
        <v>0</v>
      </c>
      <c r="L142" s="416"/>
      <c r="M142" s="416"/>
      <c r="N142" s="417"/>
    </row>
    <row r="143" spans="1:14" ht="59.25" hidden="1" customHeight="1" x14ac:dyDescent="0.2">
      <c r="A143" s="357"/>
      <c r="B143" s="288"/>
      <c r="C143" s="357"/>
      <c r="D143" s="358"/>
      <c r="E143" s="359"/>
      <c r="F143" s="308"/>
      <c r="G143" s="405"/>
      <c r="H143" s="406"/>
      <c r="I143" s="407">
        <v>0</v>
      </c>
      <c r="J143" s="291">
        <v>0</v>
      </c>
      <c r="K143" s="291">
        <v>0</v>
      </c>
      <c r="L143" s="416"/>
      <c r="M143" s="416"/>
      <c r="N143" s="417"/>
    </row>
    <row r="144" spans="1:14" ht="59.25" hidden="1" customHeight="1" x14ac:dyDescent="0.2">
      <c r="A144" s="357"/>
      <c r="B144" s="288"/>
      <c r="C144" s="357"/>
      <c r="D144" s="358"/>
      <c r="E144" s="359"/>
      <c r="F144" s="308"/>
      <c r="G144" s="405"/>
      <c r="H144" s="406"/>
      <c r="I144" s="407">
        <v>0</v>
      </c>
      <c r="J144" s="291">
        <v>0</v>
      </c>
      <c r="K144" s="291">
        <v>0</v>
      </c>
      <c r="L144" s="416"/>
      <c r="M144" s="416"/>
      <c r="N144" s="417"/>
    </row>
    <row r="145" spans="1:14" ht="59.25" hidden="1" customHeight="1" x14ac:dyDescent="0.2">
      <c r="A145" s="357"/>
      <c r="B145" s="288"/>
      <c r="C145" s="357"/>
      <c r="D145" s="358"/>
      <c r="E145" s="359"/>
      <c r="F145" s="308"/>
      <c r="G145" s="405"/>
      <c r="H145" s="406"/>
      <c r="I145" s="407">
        <v>0</v>
      </c>
      <c r="J145" s="291">
        <v>0</v>
      </c>
      <c r="K145" s="291">
        <v>0</v>
      </c>
      <c r="L145" s="416"/>
      <c r="M145" s="416"/>
      <c r="N145" s="417"/>
    </row>
    <row r="146" spans="1:14" ht="59.25" hidden="1" customHeight="1" x14ac:dyDescent="0.2">
      <c r="A146" s="357"/>
      <c r="B146" s="288"/>
      <c r="C146" s="357"/>
      <c r="D146" s="358"/>
      <c r="E146" s="359"/>
      <c r="F146" s="308"/>
      <c r="G146" s="405"/>
      <c r="H146" s="406"/>
      <c r="I146" s="407">
        <v>0</v>
      </c>
      <c r="J146" s="291">
        <v>0</v>
      </c>
      <c r="K146" s="291">
        <v>0</v>
      </c>
      <c r="L146" s="416"/>
      <c r="M146" s="416"/>
      <c r="N146" s="417"/>
    </row>
    <row r="147" spans="1:14" ht="59.25" hidden="1" customHeight="1" x14ac:dyDescent="0.2">
      <c r="A147" s="357"/>
      <c r="B147" s="288"/>
      <c r="C147" s="357"/>
      <c r="D147" s="358"/>
      <c r="E147" s="359"/>
      <c r="F147" s="308"/>
      <c r="G147" s="405"/>
      <c r="H147" s="406"/>
      <c r="I147" s="407">
        <v>0</v>
      </c>
      <c r="J147" s="291">
        <v>0</v>
      </c>
      <c r="K147" s="291">
        <v>0</v>
      </c>
      <c r="L147" s="416"/>
      <c r="M147" s="416"/>
      <c r="N147" s="417"/>
    </row>
    <row r="148" spans="1:14" ht="59.25" hidden="1" customHeight="1" x14ac:dyDescent="0.2">
      <c r="A148" s="357"/>
      <c r="B148" s="288"/>
      <c r="C148" s="357"/>
      <c r="D148" s="358"/>
      <c r="E148" s="359"/>
      <c r="F148" s="308"/>
      <c r="G148" s="405"/>
      <c r="H148" s="406"/>
      <c r="I148" s="407">
        <v>0</v>
      </c>
      <c r="J148" s="291">
        <v>0</v>
      </c>
      <c r="K148" s="291">
        <v>0</v>
      </c>
      <c r="L148" s="416"/>
      <c r="M148" s="416"/>
      <c r="N148" s="417"/>
    </row>
    <row r="149" spans="1:14" ht="59.25" hidden="1" customHeight="1" x14ac:dyDescent="0.2">
      <c r="A149" s="357"/>
      <c r="B149" s="288"/>
      <c r="C149" s="357"/>
      <c r="D149" s="358"/>
      <c r="E149" s="359"/>
      <c r="F149" s="308"/>
      <c r="G149" s="405"/>
      <c r="H149" s="406"/>
      <c r="I149" s="407">
        <v>0</v>
      </c>
      <c r="J149" s="291">
        <v>0</v>
      </c>
      <c r="K149" s="291">
        <v>0</v>
      </c>
      <c r="L149" s="416"/>
      <c r="M149" s="416"/>
      <c r="N149" s="417"/>
    </row>
    <row r="150" spans="1:14" ht="59.25" hidden="1" customHeight="1" x14ac:dyDescent="0.2">
      <c r="A150" s="357"/>
      <c r="B150" s="288"/>
      <c r="C150" s="357"/>
      <c r="D150" s="358"/>
      <c r="E150" s="359"/>
      <c r="F150" s="315"/>
      <c r="G150" s="405"/>
      <c r="H150" s="406"/>
      <c r="I150" s="407">
        <v>0</v>
      </c>
      <c r="J150" s="291">
        <v>0</v>
      </c>
      <c r="K150" s="291">
        <v>0</v>
      </c>
      <c r="L150" s="416"/>
      <c r="M150" s="416"/>
      <c r="N150" s="417"/>
    </row>
    <row r="151" spans="1:14" ht="59.25" hidden="1" customHeight="1" x14ac:dyDescent="0.2">
      <c r="A151" s="357"/>
      <c r="B151" s="288"/>
      <c r="C151" s="357"/>
      <c r="D151" s="358"/>
      <c r="E151" s="359"/>
      <c r="F151" s="308"/>
      <c r="G151" s="405"/>
      <c r="H151" s="406"/>
      <c r="I151" s="407">
        <v>0</v>
      </c>
      <c r="J151" s="291">
        <v>0</v>
      </c>
      <c r="K151" s="291">
        <v>0</v>
      </c>
      <c r="L151" s="416"/>
      <c r="M151" s="416"/>
      <c r="N151" s="417"/>
    </row>
    <row r="152" spans="1:14" ht="59.25" hidden="1" customHeight="1" x14ac:dyDescent="0.2">
      <c r="A152" s="357"/>
      <c r="B152" s="288"/>
      <c r="C152" s="357"/>
      <c r="D152" s="358"/>
      <c r="E152" s="359"/>
      <c r="F152" s="308"/>
      <c r="G152" s="405"/>
      <c r="H152" s="406"/>
      <c r="I152" s="407">
        <v>0</v>
      </c>
      <c r="J152" s="291">
        <v>0</v>
      </c>
      <c r="K152" s="291">
        <v>0</v>
      </c>
      <c r="L152" s="416"/>
      <c r="M152" s="416"/>
      <c r="N152" s="417"/>
    </row>
    <row r="153" spans="1:14" ht="59.25" hidden="1" customHeight="1" x14ac:dyDescent="0.2">
      <c r="A153" s="357"/>
      <c r="B153" s="288"/>
      <c r="C153" s="357"/>
      <c r="D153" s="358"/>
      <c r="E153" s="359"/>
      <c r="F153" s="315"/>
      <c r="G153" s="405"/>
      <c r="H153" s="406"/>
      <c r="I153" s="407">
        <v>0</v>
      </c>
      <c r="J153" s="291">
        <v>0</v>
      </c>
      <c r="K153" s="291">
        <v>0</v>
      </c>
      <c r="L153" s="416"/>
      <c r="M153" s="416"/>
      <c r="N153" s="417"/>
    </row>
    <row r="154" spans="1:14" ht="59.25" hidden="1" customHeight="1" x14ac:dyDescent="0.2">
      <c r="A154" s="357"/>
      <c r="B154" s="288"/>
      <c r="C154" s="357"/>
      <c r="D154" s="358"/>
      <c r="E154" s="359"/>
      <c r="F154" s="315"/>
      <c r="G154" s="405"/>
      <c r="H154" s="406"/>
      <c r="I154" s="407">
        <v>0</v>
      </c>
      <c r="J154" s="291">
        <v>0</v>
      </c>
      <c r="K154" s="291">
        <v>0</v>
      </c>
      <c r="L154" s="416"/>
      <c r="M154" s="416"/>
      <c r="N154" s="417"/>
    </row>
    <row r="155" spans="1:14" ht="59.25" hidden="1" customHeight="1" x14ac:dyDescent="0.2">
      <c r="A155" s="357"/>
      <c r="B155" s="288"/>
      <c r="C155" s="357"/>
      <c r="D155" s="358"/>
      <c r="E155" s="359"/>
      <c r="F155" s="315"/>
      <c r="G155" s="405"/>
      <c r="H155" s="406"/>
      <c r="I155" s="407">
        <v>0</v>
      </c>
      <c r="J155" s="291">
        <v>0</v>
      </c>
      <c r="K155" s="291">
        <v>0</v>
      </c>
      <c r="L155" s="416"/>
      <c r="M155" s="416"/>
      <c r="N155" s="417"/>
    </row>
    <row r="156" spans="1:14" ht="59.25" hidden="1" customHeight="1" x14ac:dyDescent="0.2">
      <c r="A156" s="357"/>
      <c r="B156" s="288"/>
      <c r="C156" s="357"/>
      <c r="D156" s="358"/>
      <c r="E156" s="359"/>
      <c r="F156" s="315"/>
      <c r="G156" s="405"/>
      <c r="H156" s="406"/>
      <c r="I156" s="407">
        <v>0</v>
      </c>
      <c r="J156" s="291">
        <v>0</v>
      </c>
      <c r="K156" s="291">
        <v>0</v>
      </c>
      <c r="L156" s="416"/>
      <c r="M156" s="416"/>
      <c r="N156" s="417"/>
    </row>
    <row r="157" spans="1:14" ht="59.25" hidden="1" customHeight="1" x14ac:dyDescent="0.2">
      <c r="A157" s="357"/>
      <c r="B157" s="288"/>
      <c r="C157" s="357"/>
      <c r="D157" s="358"/>
      <c r="E157" s="359"/>
      <c r="F157" s="315"/>
      <c r="G157" s="405"/>
      <c r="H157" s="406"/>
      <c r="I157" s="407">
        <v>0</v>
      </c>
      <c r="J157" s="291">
        <v>0</v>
      </c>
      <c r="K157" s="291">
        <v>0</v>
      </c>
      <c r="L157" s="416"/>
      <c r="M157" s="416"/>
      <c r="N157" s="417"/>
    </row>
    <row r="158" spans="1:14" ht="59.25" hidden="1" customHeight="1" x14ac:dyDescent="0.2">
      <c r="A158" s="357"/>
      <c r="B158" s="288"/>
      <c r="C158" s="357"/>
      <c r="D158" s="358"/>
      <c r="E158" s="359"/>
      <c r="F158" s="315"/>
      <c r="G158" s="405"/>
      <c r="H158" s="406"/>
      <c r="I158" s="407">
        <v>0</v>
      </c>
      <c r="J158" s="291">
        <v>0</v>
      </c>
      <c r="K158" s="291">
        <v>0</v>
      </c>
      <c r="L158" s="416"/>
      <c r="M158" s="416"/>
      <c r="N158" s="417"/>
    </row>
    <row r="159" spans="1:14" ht="59.25" hidden="1" customHeight="1" x14ac:dyDescent="0.2">
      <c r="A159" s="357"/>
      <c r="B159" s="288"/>
      <c r="C159" s="357"/>
      <c r="D159" s="358"/>
      <c r="E159" s="359"/>
      <c r="F159" s="315"/>
      <c r="G159" s="405"/>
      <c r="H159" s="406"/>
      <c r="I159" s="407">
        <v>0</v>
      </c>
      <c r="J159" s="291">
        <v>0</v>
      </c>
      <c r="K159" s="291">
        <v>0</v>
      </c>
      <c r="L159" s="416"/>
      <c r="M159" s="416"/>
      <c r="N159" s="417"/>
    </row>
    <row r="160" spans="1:14" ht="59.25" hidden="1" customHeight="1" x14ac:dyDescent="0.2">
      <c r="A160" s="357"/>
      <c r="B160" s="288"/>
      <c r="C160" s="357"/>
      <c r="D160" s="358"/>
      <c r="E160" s="359"/>
      <c r="F160" s="315"/>
      <c r="G160" s="405"/>
      <c r="H160" s="406"/>
      <c r="I160" s="407">
        <v>0</v>
      </c>
      <c r="J160" s="291">
        <v>0</v>
      </c>
      <c r="K160" s="291">
        <v>0</v>
      </c>
      <c r="L160" s="416"/>
      <c r="M160" s="416"/>
      <c r="N160" s="417"/>
    </row>
    <row r="161" spans="1:14" ht="59.25" hidden="1" customHeight="1" x14ac:dyDescent="0.2">
      <c r="A161" s="357"/>
      <c r="B161" s="288"/>
      <c r="C161" s="357"/>
      <c r="D161" s="358"/>
      <c r="E161" s="359"/>
      <c r="F161" s="315"/>
      <c r="G161" s="405"/>
      <c r="H161" s="406"/>
      <c r="I161" s="407">
        <v>0</v>
      </c>
      <c r="J161" s="291">
        <v>0</v>
      </c>
      <c r="K161" s="291">
        <v>0</v>
      </c>
      <c r="L161" s="416"/>
      <c r="M161" s="416"/>
      <c r="N161" s="417"/>
    </row>
    <row r="162" spans="1:14" ht="59.25" hidden="1" customHeight="1" x14ac:dyDescent="0.2">
      <c r="A162" s="357"/>
      <c r="B162" s="288"/>
      <c r="C162" s="357"/>
      <c r="D162" s="358"/>
      <c r="E162" s="359"/>
      <c r="F162" s="315"/>
      <c r="G162" s="405"/>
      <c r="H162" s="406"/>
      <c r="I162" s="407">
        <v>0</v>
      </c>
      <c r="J162" s="291">
        <v>0</v>
      </c>
      <c r="K162" s="291">
        <v>0</v>
      </c>
      <c r="L162" s="416"/>
      <c r="M162" s="416"/>
      <c r="N162" s="417"/>
    </row>
    <row r="163" spans="1:14" ht="59.25" hidden="1" customHeight="1" x14ac:dyDescent="0.2">
      <c r="A163" s="357"/>
      <c r="B163" s="288"/>
      <c r="C163" s="357"/>
      <c r="D163" s="358"/>
      <c r="E163" s="359"/>
      <c r="F163" s="308"/>
      <c r="G163" s="405"/>
      <c r="H163" s="406"/>
      <c r="I163" s="407">
        <v>0</v>
      </c>
      <c r="J163" s="291">
        <v>0</v>
      </c>
      <c r="K163" s="291"/>
      <c r="L163" s="416"/>
      <c r="M163" s="416"/>
      <c r="N163" s="417"/>
    </row>
    <row r="164" spans="1:14" ht="59.25" hidden="1" customHeight="1" x14ac:dyDescent="0.2">
      <c r="A164" s="357"/>
      <c r="B164" s="288"/>
      <c r="C164" s="357"/>
      <c r="D164" s="358"/>
      <c r="E164" s="359"/>
      <c r="F164" s="308"/>
      <c r="G164" s="405"/>
      <c r="H164" s="406"/>
      <c r="I164" s="407">
        <v>0</v>
      </c>
      <c r="J164" s="291">
        <v>0</v>
      </c>
      <c r="K164" s="291"/>
      <c r="L164" s="416"/>
      <c r="M164" s="416"/>
      <c r="N164" s="417"/>
    </row>
    <row r="165" spans="1:14" ht="59.25" hidden="1" customHeight="1" x14ac:dyDescent="0.2">
      <c r="A165" s="357"/>
      <c r="B165" s="288"/>
      <c r="C165" s="357"/>
      <c r="D165" s="358"/>
      <c r="E165" s="359"/>
      <c r="F165" s="308"/>
      <c r="G165" s="405"/>
      <c r="H165" s="406"/>
      <c r="I165" s="407">
        <v>0</v>
      </c>
      <c r="J165" s="291">
        <v>0</v>
      </c>
      <c r="K165" s="291"/>
      <c r="L165" s="416"/>
      <c r="M165" s="416"/>
      <c r="N165" s="417"/>
    </row>
    <row r="166" spans="1:14" s="361" customFormat="1" ht="59.25" hidden="1" customHeight="1" x14ac:dyDescent="0.2">
      <c r="A166" s="362"/>
      <c r="B166" s="288"/>
      <c r="C166" s="362"/>
      <c r="D166" s="363"/>
      <c r="E166" s="364"/>
      <c r="F166" s="412"/>
      <c r="G166" s="409"/>
      <c r="H166" s="413"/>
      <c r="I166" s="407">
        <v>0</v>
      </c>
      <c r="J166" s="291">
        <v>0</v>
      </c>
      <c r="K166" s="410">
        <v>0</v>
      </c>
      <c r="L166" s="414"/>
      <c r="M166" s="414"/>
      <c r="N166" s="415"/>
    </row>
    <row r="167" spans="1:14" ht="59.25" hidden="1" customHeight="1" thickBot="1" x14ac:dyDescent="0.25">
      <c r="A167" s="297"/>
      <c r="B167" s="297"/>
      <c r="C167" s="297"/>
      <c r="D167" s="336"/>
      <c r="E167" s="299"/>
      <c r="F167" s="300"/>
      <c r="G167" s="418"/>
      <c r="H167" s="419"/>
      <c r="I167" s="419"/>
      <c r="J167" s="303"/>
      <c r="K167" s="303"/>
      <c r="L167" s="420"/>
      <c r="M167" s="420"/>
      <c r="N167" s="421"/>
    </row>
    <row r="168" spans="1:14" s="433" customFormat="1" ht="33" hidden="1" customHeight="1" thickBot="1" x14ac:dyDescent="0.25">
      <c r="A168" s="422" t="s">
        <v>346</v>
      </c>
      <c r="B168" s="422" t="s">
        <v>346</v>
      </c>
      <c r="C168" s="422" t="s">
        <v>346</v>
      </c>
      <c r="D168" s="423" t="s">
        <v>10</v>
      </c>
      <c r="E168" s="424" t="s">
        <v>346</v>
      </c>
      <c r="F168" s="425" t="s">
        <v>346</v>
      </c>
      <c r="G168" s="426" t="s">
        <v>346</v>
      </c>
      <c r="H168" s="426" t="s">
        <v>504</v>
      </c>
      <c r="I168" s="427">
        <f>I12</f>
        <v>3686751</v>
      </c>
      <c r="J168" s="428">
        <v>28362700</v>
      </c>
      <c r="K168" s="429">
        <v>0</v>
      </c>
      <c r="L168" s="430">
        <v>0</v>
      </c>
      <c r="M168" s="431">
        <v>0</v>
      </c>
      <c r="N168" s="432" t="s">
        <v>346</v>
      </c>
    </row>
    <row r="169" spans="1:14" ht="18.75" hidden="1" x14ac:dyDescent="0.2">
      <c r="F169" s="434"/>
      <c r="G169" s="434"/>
      <c r="H169" s="434"/>
      <c r="I169" s="434"/>
      <c r="J169" s="434"/>
      <c r="K169" s="434"/>
      <c r="L169" s="434"/>
      <c r="M169" s="435"/>
      <c r="N169" s="435"/>
    </row>
    <row r="170" spans="1:14" ht="18.75" hidden="1" x14ac:dyDescent="0.2">
      <c r="D170" s="829"/>
      <c r="E170" s="830"/>
      <c r="F170" s="830"/>
      <c r="G170" s="830"/>
      <c r="H170" s="436"/>
      <c r="I170" s="434"/>
      <c r="J170" s="434"/>
      <c r="K170" s="434"/>
      <c r="L170" s="434"/>
      <c r="M170" s="435"/>
      <c r="N170" s="435"/>
    </row>
    <row r="171" spans="1:14" ht="18.75" hidden="1" x14ac:dyDescent="0.2">
      <c r="C171" s="611"/>
      <c r="D171" s="612" t="s">
        <v>767</v>
      </c>
      <c r="E171" s="612"/>
      <c r="F171" s="434"/>
      <c r="G171" s="434"/>
      <c r="H171" s="434"/>
      <c r="I171" s="434" t="s">
        <v>765</v>
      </c>
      <c r="J171" s="434"/>
      <c r="K171" s="434"/>
      <c r="L171" s="434"/>
      <c r="M171" s="435"/>
      <c r="N171" s="435"/>
    </row>
    <row r="172" spans="1:14" ht="18.75" hidden="1" x14ac:dyDescent="0.2">
      <c r="F172" s="434"/>
      <c r="G172" s="434"/>
      <c r="H172" s="434"/>
      <c r="I172" s="434"/>
      <c r="J172" s="434"/>
      <c r="K172" s="434"/>
      <c r="L172" s="434"/>
      <c r="M172" s="435"/>
      <c r="N172" s="435"/>
    </row>
    <row r="173" spans="1:14" ht="18.75" hidden="1" x14ac:dyDescent="0.2">
      <c r="F173" s="434"/>
      <c r="G173" s="434"/>
      <c r="H173" s="434"/>
      <c r="I173" s="434"/>
      <c r="J173" s="434"/>
      <c r="K173" s="434"/>
      <c r="L173" s="434"/>
      <c r="M173" s="435"/>
      <c r="N173" s="435"/>
    </row>
    <row r="174" spans="1:14" ht="18.75" hidden="1" x14ac:dyDescent="0.2">
      <c r="F174" s="434"/>
      <c r="G174" s="434"/>
      <c r="H174" s="434"/>
      <c r="I174" s="434"/>
      <c r="J174" s="434"/>
      <c r="K174" s="434"/>
      <c r="L174" s="434"/>
      <c r="M174" s="435"/>
      <c r="N174" s="435"/>
    </row>
    <row r="175" spans="1:14" ht="18.75" hidden="1" x14ac:dyDescent="0.2">
      <c r="F175" s="434"/>
      <c r="G175" s="434"/>
      <c r="H175" s="434"/>
      <c r="I175" s="434"/>
      <c r="J175" s="434"/>
      <c r="K175" s="434"/>
      <c r="L175" s="434"/>
      <c r="M175" s="435"/>
      <c r="N175" s="435"/>
    </row>
    <row r="176" spans="1:14" ht="18.75" hidden="1" x14ac:dyDescent="0.2">
      <c r="F176" s="434"/>
      <c r="G176" s="434"/>
      <c r="H176" s="434"/>
      <c r="I176" s="434"/>
      <c r="J176" s="434"/>
      <c r="K176" s="434"/>
      <c r="L176" s="434"/>
      <c r="M176" s="435"/>
      <c r="N176" s="435"/>
    </row>
    <row r="177" spans="2:14" ht="18.75" hidden="1" x14ac:dyDescent="0.2">
      <c r="F177" s="434"/>
      <c r="G177" s="434"/>
      <c r="H177" s="434"/>
      <c r="I177" s="434"/>
      <c r="J177" s="434"/>
      <c r="K177" s="434"/>
      <c r="L177" s="434"/>
      <c r="M177" s="435"/>
      <c r="N177" s="435"/>
    </row>
    <row r="178" spans="2:14" ht="18.75" hidden="1" x14ac:dyDescent="0.2">
      <c r="F178" s="434"/>
      <c r="G178" s="434"/>
      <c r="H178" s="434"/>
      <c r="I178" s="434"/>
      <c r="J178" s="434"/>
      <c r="K178" s="434"/>
      <c r="L178" s="434"/>
      <c r="M178" s="435"/>
      <c r="N178" s="435"/>
    </row>
    <row r="179" spans="2:14" ht="18.75" hidden="1" x14ac:dyDescent="0.2">
      <c r="F179" s="434"/>
      <c r="G179" s="434"/>
      <c r="H179" s="434"/>
      <c r="I179" s="434"/>
      <c r="J179" s="434"/>
      <c r="K179" s="434"/>
      <c r="L179" s="434"/>
      <c r="M179" s="435"/>
      <c r="N179" s="435"/>
    </row>
    <row r="180" spans="2:14" ht="18.75" hidden="1" x14ac:dyDescent="0.2">
      <c r="F180" s="434"/>
      <c r="G180" s="434"/>
      <c r="H180" s="434"/>
      <c r="I180" s="434"/>
      <c r="J180" s="434"/>
      <c r="K180" s="434"/>
      <c r="L180" s="434"/>
      <c r="M180" s="435"/>
      <c r="N180" s="435"/>
    </row>
    <row r="181" spans="2:14" ht="18.75" x14ac:dyDescent="0.2">
      <c r="B181" s="267"/>
      <c r="C181" s="267"/>
      <c r="D181" s="267"/>
      <c r="E181" s="267"/>
      <c r="F181" s="434"/>
      <c r="G181" s="434"/>
      <c r="H181" s="434"/>
      <c r="I181" s="434"/>
      <c r="J181" s="434"/>
      <c r="K181" s="434"/>
      <c r="L181" s="434"/>
      <c r="M181" s="435"/>
      <c r="N181" s="435"/>
    </row>
    <row r="182" spans="2:14" ht="18.75" x14ac:dyDescent="0.2">
      <c r="B182" s="267"/>
      <c r="C182" s="267"/>
      <c r="D182" s="267"/>
      <c r="E182" s="267"/>
      <c r="F182" s="434"/>
      <c r="G182" s="434"/>
      <c r="H182" s="434"/>
      <c r="I182" s="434"/>
      <c r="J182" s="434"/>
      <c r="K182" s="434"/>
      <c r="L182" s="434"/>
      <c r="M182" s="435"/>
      <c r="N182" s="435"/>
    </row>
    <row r="183" spans="2:14" ht="18.75" x14ac:dyDescent="0.2">
      <c r="B183" s="267"/>
      <c r="C183" s="267"/>
      <c r="D183" s="267"/>
      <c r="E183" s="267"/>
      <c r="F183" s="434"/>
      <c r="G183" s="434"/>
      <c r="H183" s="434"/>
      <c r="I183" s="434"/>
      <c r="J183" s="434"/>
      <c r="K183" s="434"/>
      <c r="L183" s="434"/>
      <c r="M183" s="435"/>
      <c r="N183" s="435"/>
    </row>
    <row r="184" spans="2:14" ht="18.75" x14ac:dyDescent="0.2">
      <c r="B184" s="267"/>
      <c r="C184" s="267"/>
      <c r="D184" s="267"/>
      <c r="E184" s="267"/>
      <c r="F184" s="434"/>
      <c r="G184" s="434"/>
      <c r="H184" s="434"/>
      <c r="I184" s="434"/>
      <c r="J184" s="434"/>
      <c r="K184" s="434"/>
      <c r="L184" s="434"/>
      <c r="M184" s="435"/>
      <c r="N184" s="435"/>
    </row>
    <row r="185" spans="2:14" ht="18.75" x14ac:dyDescent="0.2">
      <c r="B185" s="267"/>
      <c r="C185" s="267"/>
      <c r="D185" s="267"/>
      <c r="E185" s="267"/>
      <c r="F185" s="434"/>
      <c r="G185" s="434"/>
      <c r="H185" s="434"/>
      <c r="I185" s="434"/>
      <c r="J185" s="434"/>
      <c r="K185" s="434"/>
      <c r="L185" s="434"/>
      <c r="M185" s="435"/>
      <c r="N185" s="435"/>
    </row>
    <row r="186" spans="2:14" ht="18.75" x14ac:dyDescent="0.2">
      <c r="B186" s="267"/>
      <c r="C186" s="267"/>
      <c r="D186" s="267"/>
      <c r="E186" s="267"/>
      <c r="F186" s="434"/>
      <c r="G186" s="434"/>
      <c r="H186" s="434"/>
      <c r="I186" s="434"/>
      <c r="J186" s="434"/>
      <c r="K186" s="434"/>
      <c r="L186" s="434"/>
      <c r="M186" s="435"/>
      <c r="N186" s="435"/>
    </row>
    <row r="187" spans="2:14" ht="18.75" x14ac:dyDescent="0.2">
      <c r="B187" s="267"/>
      <c r="C187" s="267"/>
      <c r="D187" s="267"/>
      <c r="E187" s="267"/>
      <c r="F187" s="434"/>
      <c r="G187" s="434"/>
      <c r="H187" s="434"/>
      <c r="I187" s="434"/>
      <c r="J187" s="434"/>
      <c r="K187" s="434"/>
      <c r="L187" s="434"/>
      <c r="M187" s="435"/>
      <c r="N187" s="435"/>
    </row>
    <row r="188" spans="2:14" ht="18.75" x14ac:dyDescent="0.2">
      <c r="B188" s="267"/>
      <c r="C188" s="267"/>
      <c r="D188" s="267"/>
      <c r="E188" s="267"/>
      <c r="F188" s="434"/>
      <c r="G188" s="434"/>
      <c r="H188" s="434"/>
      <c r="I188" s="434"/>
      <c r="J188" s="434"/>
      <c r="K188" s="434"/>
      <c r="L188" s="434"/>
      <c r="M188" s="435"/>
      <c r="N188" s="435"/>
    </row>
    <row r="189" spans="2:14" ht="18.75" x14ac:dyDescent="0.2">
      <c r="B189" s="267"/>
      <c r="C189" s="267"/>
      <c r="D189" s="267"/>
      <c r="E189" s="267"/>
      <c r="F189" s="434"/>
      <c r="G189" s="434"/>
      <c r="H189" s="434"/>
      <c r="I189" s="434"/>
      <c r="J189" s="434"/>
      <c r="K189" s="434"/>
      <c r="L189" s="434"/>
      <c r="M189" s="435"/>
      <c r="N189" s="435"/>
    </row>
    <row r="190" spans="2:14" ht="18.75" x14ac:dyDescent="0.2">
      <c r="B190" s="267"/>
      <c r="C190" s="267"/>
      <c r="D190" s="267"/>
      <c r="E190" s="267"/>
      <c r="F190" s="434"/>
      <c r="G190" s="434"/>
      <c r="H190" s="434"/>
      <c r="I190" s="434"/>
      <c r="J190" s="434"/>
      <c r="K190" s="434"/>
      <c r="L190" s="434"/>
      <c r="M190" s="435"/>
      <c r="N190" s="435"/>
    </row>
    <row r="191" spans="2:14" ht="18.75" x14ac:dyDescent="0.2">
      <c r="B191" s="267"/>
      <c r="C191" s="267"/>
      <c r="D191" s="267"/>
      <c r="E191" s="267"/>
      <c r="F191" s="434"/>
      <c r="G191" s="434"/>
      <c r="H191" s="434"/>
      <c r="I191" s="434"/>
      <c r="J191" s="434"/>
      <c r="K191" s="434"/>
      <c r="L191" s="434"/>
      <c r="M191" s="435"/>
      <c r="N191" s="435"/>
    </row>
    <row r="192" spans="2:14" ht="18.75" x14ac:dyDescent="0.2">
      <c r="B192" s="267"/>
      <c r="C192" s="267"/>
      <c r="D192" s="267"/>
      <c r="E192" s="267"/>
      <c r="F192" s="434"/>
      <c r="G192" s="434"/>
      <c r="H192" s="434"/>
      <c r="I192" s="434"/>
      <c r="J192" s="434"/>
      <c r="K192" s="434"/>
      <c r="L192" s="434"/>
      <c r="M192" s="435"/>
      <c r="N192" s="435"/>
    </row>
    <row r="193" spans="2:14" ht="18.75" x14ac:dyDescent="0.2">
      <c r="B193" s="267"/>
      <c r="C193" s="267"/>
      <c r="D193" s="267"/>
      <c r="E193" s="267"/>
      <c r="F193" s="434"/>
      <c r="G193" s="434"/>
      <c r="H193" s="434"/>
      <c r="I193" s="434"/>
      <c r="J193" s="434"/>
      <c r="K193" s="434"/>
      <c r="L193" s="434"/>
      <c r="M193" s="435"/>
      <c r="N193" s="435"/>
    </row>
    <row r="194" spans="2:14" ht="18.75" x14ac:dyDescent="0.2">
      <c r="B194" s="267"/>
      <c r="C194" s="267"/>
      <c r="D194" s="267"/>
      <c r="E194" s="267"/>
      <c r="F194" s="434"/>
      <c r="G194" s="434"/>
      <c r="H194" s="434"/>
      <c r="I194" s="434"/>
      <c r="J194" s="434"/>
      <c r="K194" s="434"/>
      <c r="L194" s="434"/>
      <c r="M194" s="435"/>
      <c r="N194" s="435"/>
    </row>
    <row r="195" spans="2:14" ht="18.75" x14ac:dyDescent="0.2">
      <c r="B195" s="267"/>
      <c r="C195" s="267"/>
      <c r="D195" s="267"/>
      <c r="E195" s="267"/>
      <c r="F195" s="434"/>
      <c r="G195" s="434"/>
      <c r="H195" s="434"/>
      <c r="I195" s="434"/>
      <c r="J195" s="434"/>
      <c r="K195" s="434"/>
      <c r="L195" s="434"/>
      <c r="M195" s="435"/>
      <c r="N195" s="435"/>
    </row>
    <row r="196" spans="2:14" ht="18.75" x14ac:dyDescent="0.2">
      <c r="B196" s="267"/>
      <c r="C196" s="267"/>
      <c r="D196" s="267"/>
      <c r="E196" s="267"/>
      <c r="F196" s="434"/>
      <c r="G196" s="434"/>
      <c r="H196" s="434"/>
      <c r="I196" s="434"/>
      <c r="J196" s="434"/>
      <c r="K196" s="434"/>
      <c r="L196" s="434"/>
      <c r="M196" s="435"/>
      <c r="N196" s="435"/>
    </row>
    <row r="197" spans="2:14" ht="18.75" x14ac:dyDescent="0.2">
      <c r="B197" s="267"/>
      <c r="C197" s="267"/>
      <c r="D197" s="267"/>
      <c r="E197" s="267"/>
      <c r="F197" s="434"/>
      <c r="G197" s="434"/>
      <c r="H197" s="434"/>
      <c r="I197" s="434"/>
      <c r="J197" s="434"/>
      <c r="K197" s="434"/>
      <c r="L197" s="434"/>
      <c r="M197" s="435"/>
      <c r="N197" s="435"/>
    </row>
    <row r="198" spans="2:14" ht="18.75" x14ac:dyDescent="0.2">
      <c r="B198" s="267"/>
      <c r="C198" s="267"/>
      <c r="D198" s="267"/>
      <c r="E198" s="267"/>
      <c r="F198" s="434"/>
      <c r="G198" s="434"/>
      <c r="H198" s="434"/>
      <c r="I198" s="434"/>
      <c r="J198" s="434"/>
      <c r="K198" s="434"/>
      <c r="L198" s="434"/>
      <c r="M198" s="435"/>
      <c r="N198" s="435"/>
    </row>
    <row r="199" spans="2:14" ht="18.75" x14ac:dyDescent="0.2">
      <c r="B199" s="267"/>
      <c r="C199" s="267"/>
      <c r="D199" s="267"/>
      <c r="E199" s="267"/>
      <c r="F199" s="434"/>
      <c r="G199" s="434"/>
      <c r="H199" s="434"/>
      <c r="I199" s="434"/>
      <c r="J199" s="434"/>
      <c r="K199" s="434"/>
      <c r="L199" s="434"/>
      <c r="M199" s="435"/>
      <c r="N199" s="435"/>
    </row>
    <row r="200" spans="2:14" ht="18.75" x14ac:dyDescent="0.2">
      <c r="B200" s="267"/>
      <c r="C200" s="267"/>
      <c r="D200" s="267"/>
      <c r="E200" s="267"/>
      <c r="F200" s="434"/>
      <c r="G200" s="434"/>
      <c r="H200" s="434"/>
      <c r="I200" s="434"/>
      <c r="J200" s="434"/>
      <c r="K200" s="434"/>
      <c r="L200" s="434"/>
      <c r="M200" s="435"/>
      <c r="N200" s="435"/>
    </row>
    <row r="215" spans="2:14" x14ac:dyDescent="0.2">
      <c r="B215" s="437"/>
      <c r="C215" s="267"/>
      <c r="D215" s="267"/>
      <c r="E215" s="267"/>
      <c r="F215" s="267"/>
      <c r="G215" s="267"/>
      <c r="H215" s="267"/>
      <c r="I215" s="267"/>
      <c r="J215" s="267"/>
      <c r="K215" s="267"/>
      <c r="L215" s="267"/>
      <c r="M215" s="361"/>
      <c r="N215" s="361"/>
    </row>
    <row r="216" spans="2:14" x14ac:dyDescent="0.2">
      <c r="B216" s="437"/>
      <c r="C216" s="267"/>
      <c r="D216" s="267"/>
      <c r="E216" s="267"/>
      <c r="F216" s="267"/>
      <c r="G216" s="267"/>
      <c r="H216" s="267"/>
      <c r="I216" s="267"/>
      <c r="J216" s="267"/>
      <c r="K216" s="267"/>
      <c r="L216" s="267"/>
      <c r="M216" s="361"/>
      <c r="N216" s="361"/>
    </row>
    <row r="217" spans="2:14" x14ac:dyDescent="0.2">
      <c r="B217" s="437"/>
      <c r="C217" s="267"/>
      <c r="D217" s="267"/>
      <c r="E217" s="267"/>
      <c r="F217" s="267"/>
      <c r="G217" s="267"/>
      <c r="H217" s="267"/>
      <c r="I217" s="267"/>
      <c r="J217" s="267"/>
      <c r="K217" s="267"/>
      <c r="L217" s="267"/>
      <c r="M217" s="361"/>
      <c r="N217" s="361"/>
    </row>
    <row r="218" spans="2:14" x14ac:dyDescent="0.2">
      <c r="B218" s="437"/>
      <c r="C218" s="267"/>
      <c r="D218" s="267"/>
      <c r="E218" s="267"/>
      <c r="F218" s="267"/>
      <c r="G218" s="267"/>
      <c r="H218" s="267"/>
      <c r="I218" s="267"/>
      <c r="J218" s="267"/>
      <c r="K218" s="267"/>
      <c r="L218" s="267"/>
      <c r="M218" s="361"/>
      <c r="N218" s="361"/>
    </row>
    <row r="219" spans="2:14" x14ac:dyDescent="0.2">
      <c r="B219" s="437"/>
      <c r="C219" s="267"/>
      <c r="D219" s="267"/>
      <c r="E219" s="267"/>
      <c r="F219" s="267"/>
      <c r="G219" s="267"/>
      <c r="H219" s="267"/>
      <c r="I219" s="267"/>
      <c r="J219" s="267"/>
      <c r="K219" s="267"/>
      <c r="L219" s="267"/>
      <c r="M219" s="361"/>
      <c r="N219" s="361"/>
    </row>
    <row r="220" spans="2:14" x14ac:dyDescent="0.2">
      <c r="B220" s="437"/>
      <c r="C220" s="267"/>
      <c r="D220" s="267"/>
      <c r="E220" s="267"/>
      <c r="F220" s="267"/>
      <c r="G220" s="267"/>
      <c r="H220" s="267"/>
      <c r="I220" s="267"/>
      <c r="J220" s="267"/>
      <c r="K220" s="267"/>
      <c r="L220" s="267"/>
      <c r="M220" s="361"/>
      <c r="N220" s="361"/>
    </row>
    <row r="221" spans="2:14" x14ac:dyDescent="0.2">
      <c r="B221" s="437"/>
      <c r="C221" s="267"/>
      <c r="D221" s="267"/>
      <c r="E221" s="267"/>
      <c r="F221" s="267"/>
      <c r="G221" s="267"/>
      <c r="H221" s="267"/>
      <c r="I221" s="267"/>
      <c r="J221" s="267"/>
      <c r="K221" s="267"/>
      <c r="L221" s="267"/>
      <c r="M221" s="361"/>
      <c r="N221" s="361"/>
    </row>
    <row r="222" spans="2:14" x14ac:dyDescent="0.2">
      <c r="B222" s="437"/>
      <c r="C222" s="267"/>
      <c r="D222" s="267"/>
      <c r="E222" s="267"/>
      <c r="F222" s="267"/>
      <c r="G222" s="267"/>
      <c r="H222" s="267"/>
      <c r="I222" s="267"/>
      <c r="J222" s="267"/>
      <c r="K222" s="267"/>
      <c r="L222" s="267"/>
      <c r="M222" s="361"/>
      <c r="N222" s="361"/>
    </row>
    <row r="223" spans="2:14" x14ac:dyDescent="0.2">
      <c r="B223" s="437"/>
      <c r="C223" s="267"/>
      <c r="D223" s="267"/>
      <c r="E223" s="267"/>
      <c r="F223" s="267"/>
      <c r="G223" s="267"/>
      <c r="H223" s="267"/>
      <c r="I223" s="267"/>
      <c r="J223" s="267"/>
      <c r="K223" s="267"/>
      <c r="L223" s="267"/>
      <c r="M223" s="361"/>
      <c r="N223" s="361"/>
    </row>
    <row r="224" spans="2:14" x14ac:dyDescent="0.2">
      <c r="B224" s="437"/>
      <c r="C224" s="267"/>
      <c r="D224" s="267"/>
      <c r="E224" s="267"/>
      <c r="F224" s="267"/>
      <c r="G224" s="267"/>
      <c r="H224" s="267"/>
      <c r="I224" s="267"/>
      <c r="J224" s="267"/>
      <c r="K224" s="267"/>
      <c r="L224" s="267"/>
      <c r="M224" s="361"/>
      <c r="N224" s="361"/>
    </row>
    <row r="225" spans="2:14" x14ac:dyDescent="0.2">
      <c r="B225" s="437"/>
      <c r="C225" s="267"/>
      <c r="D225" s="267"/>
      <c r="E225" s="267"/>
      <c r="F225" s="267"/>
      <c r="G225" s="267"/>
      <c r="H225" s="267"/>
      <c r="I225" s="267"/>
      <c r="J225" s="267"/>
      <c r="K225" s="267"/>
      <c r="L225" s="267"/>
      <c r="M225" s="361"/>
      <c r="N225" s="361"/>
    </row>
    <row r="226" spans="2:14" x14ac:dyDescent="0.2">
      <c r="B226" s="437"/>
      <c r="C226" s="267"/>
      <c r="D226" s="267"/>
      <c r="E226" s="267"/>
      <c r="F226" s="267"/>
      <c r="G226" s="267"/>
      <c r="H226" s="267"/>
      <c r="I226" s="267"/>
      <c r="J226" s="267"/>
      <c r="K226" s="267"/>
      <c r="L226" s="267"/>
      <c r="M226" s="361"/>
      <c r="N226" s="361"/>
    </row>
    <row r="227" spans="2:14" x14ac:dyDescent="0.2">
      <c r="B227" s="437"/>
      <c r="C227" s="267"/>
      <c r="D227" s="267"/>
      <c r="E227" s="267"/>
      <c r="F227" s="267"/>
      <c r="G227" s="267"/>
      <c r="H227" s="267"/>
      <c r="I227" s="267"/>
      <c r="J227" s="267"/>
      <c r="K227" s="267"/>
      <c r="L227" s="267"/>
      <c r="M227" s="361"/>
      <c r="N227" s="361"/>
    </row>
    <row r="228" spans="2:14" x14ac:dyDescent="0.2">
      <c r="B228" s="437"/>
      <c r="C228" s="267"/>
      <c r="D228" s="267"/>
      <c r="E228" s="267"/>
      <c r="F228" s="267"/>
      <c r="G228" s="267"/>
      <c r="H228" s="267"/>
      <c r="I228" s="267"/>
      <c r="J228" s="267"/>
      <c r="K228" s="267"/>
      <c r="L228" s="267"/>
      <c r="M228" s="361"/>
      <c r="N228" s="361"/>
    </row>
    <row r="229" spans="2:14" x14ac:dyDescent="0.2">
      <c r="B229" s="437"/>
      <c r="C229" s="267"/>
      <c r="D229" s="267"/>
      <c r="E229" s="267"/>
      <c r="F229" s="267"/>
      <c r="G229" s="267"/>
      <c r="H229" s="267"/>
      <c r="I229" s="267"/>
      <c r="J229" s="267"/>
      <c r="K229" s="267"/>
      <c r="L229" s="267"/>
      <c r="M229" s="361"/>
      <c r="N229" s="361"/>
    </row>
    <row r="230" spans="2:14" x14ac:dyDescent="0.2">
      <c r="B230" s="437"/>
      <c r="C230" s="267"/>
      <c r="D230" s="267"/>
      <c r="E230" s="267"/>
      <c r="F230" s="267"/>
      <c r="G230" s="267"/>
      <c r="H230" s="267"/>
      <c r="I230" s="267"/>
      <c r="J230" s="267"/>
      <c r="K230" s="267"/>
      <c r="L230" s="267"/>
      <c r="M230" s="361"/>
      <c r="N230" s="361"/>
    </row>
    <row r="231" spans="2:14" x14ac:dyDescent="0.2">
      <c r="B231" s="437"/>
      <c r="C231" s="267"/>
      <c r="D231" s="267"/>
      <c r="E231" s="267"/>
      <c r="F231" s="267"/>
      <c r="G231" s="267"/>
      <c r="H231" s="267"/>
      <c r="I231" s="267"/>
      <c r="J231" s="267"/>
      <c r="K231" s="267"/>
      <c r="L231" s="267"/>
      <c r="M231" s="361"/>
      <c r="N231" s="361"/>
    </row>
    <row r="232" spans="2:14" x14ac:dyDescent="0.2">
      <c r="B232" s="437"/>
      <c r="C232" s="267"/>
      <c r="D232" s="267"/>
      <c r="E232" s="267"/>
      <c r="F232" s="267"/>
      <c r="G232" s="267"/>
      <c r="H232" s="267"/>
      <c r="I232" s="267"/>
      <c r="J232" s="267"/>
      <c r="K232" s="267"/>
      <c r="L232" s="267"/>
      <c r="M232" s="361"/>
      <c r="N232" s="361"/>
    </row>
    <row r="233" spans="2:14" x14ac:dyDescent="0.2">
      <c r="B233" s="437"/>
      <c r="C233" s="267"/>
      <c r="D233" s="267"/>
      <c r="E233" s="267"/>
      <c r="F233" s="267"/>
      <c r="G233" s="267"/>
      <c r="H233" s="267"/>
      <c r="I233" s="267"/>
      <c r="J233" s="267"/>
      <c r="K233" s="267"/>
      <c r="L233" s="267"/>
      <c r="M233" s="361"/>
      <c r="N233" s="361"/>
    </row>
    <row r="234" spans="2:14" x14ac:dyDescent="0.2">
      <c r="B234" s="437"/>
      <c r="C234" s="267"/>
      <c r="D234" s="267"/>
      <c r="E234" s="267"/>
      <c r="F234" s="267"/>
      <c r="G234" s="267"/>
      <c r="H234" s="267"/>
      <c r="I234" s="267"/>
      <c r="J234" s="267"/>
      <c r="K234" s="267"/>
      <c r="L234" s="267"/>
      <c r="M234" s="361"/>
      <c r="N234" s="361"/>
    </row>
    <row r="235" spans="2:14" x14ac:dyDescent="0.2">
      <c r="B235" s="437"/>
      <c r="C235" s="267"/>
      <c r="D235" s="267"/>
      <c r="E235" s="267"/>
      <c r="F235" s="267"/>
      <c r="G235" s="267"/>
      <c r="H235" s="267"/>
      <c r="I235" s="267"/>
      <c r="J235" s="267"/>
      <c r="K235" s="267"/>
      <c r="L235" s="267"/>
      <c r="M235" s="361"/>
      <c r="N235" s="361"/>
    </row>
    <row r="236" spans="2:14" x14ac:dyDescent="0.2">
      <c r="B236" s="437"/>
      <c r="C236" s="267"/>
      <c r="D236" s="267"/>
      <c r="E236" s="267"/>
      <c r="F236" s="267"/>
      <c r="G236" s="267"/>
      <c r="H236" s="267"/>
      <c r="I236" s="267"/>
      <c r="J236" s="267"/>
      <c r="K236" s="267"/>
      <c r="L236" s="267"/>
      <c r="M236" s="361"/>
      <c r="N236" s="361"/>
    </row>
    <row r="237" spans="2:14" x14ac:dyDescent="0.2">
      <c r="B237" s="437"/>
      <c r="C237" s="267"/>
      <c r="D237" s="267"/>
      <c r="E237" s="267"/>
      <c r="F237" s="267"/>
      <c r="G237" s="267"/>
      <c r="H237" s="267"/>
      <c r="I237" s="267"/>
      <c r="J237" s="267"/>
      <c r="K237" s="267"/>
      <c r="L237" s="267"/>
      <c r="M237" s="361"/>
      <c r="N237" s="361"/>
    </row>
    <row r="238" spans="2:14" x14ac:dyDescent="0.2">
      <c r="B238" s="437"/>
      <c r="C238" s="267"/>
      <c r="D238" s="267"/>
      <c r="E238" s="267"/>
      <c r="F238" s="267"/>
      <c r="G238" s="267"/>
      <c r="H238" s="267"/>
      <c r="I238" s="267"/>
      <c r="J238" s="267"/>
      <c r="K238" s="267"/>
      <c r="L238" s="267"/>
      <c r="M238" s="361"/>
      <c r="N238" s="361"/>
    </row>
    <row r="239" spans="2:14" x14ac:dyDescent="0.2">
      <c r="B239" s="437"/>
      <c r="C239" s="267"/>
      <c r="D239" s="267"/>
      <c r="E239" s="267"/>
      <c r="F239" s="267"/>
      <c r="G239" s="267"/>
      <c r="H239" s="267"/>
      <c r="I239" s="267"/>
      <c r="J239" s="267"/>
      <c r="K239" s="267"/>
      <c r="L239" s="267"/>
      <c r="M239" s="361"/>
      <c r="N239" s="361"/>
    </row>
    <row r="240" spans="2:14" x14ac:dyDescent="0.2">
      <c r="B240" s="437"/>
      <c r="C240" s="267"/>
      <c r="D240" s="267"/>
      <c r="E240" s="267"/>
      <c r="F240" s="267"/>
      <c r="G240" s="267"/>
      <c r="H240" s="267"/>
      <c r="I240" s="267"/>
      <c r="J240" s="267"/>
      <c r="K240" s="267"/>
      <c r="L240" s="267"/>
      <c r="M240" s="361"/>
      <c r="N240" s="361"/>
    </row>
    <row r="241" spans="2:14" x14ac:dyDescent="0.2">
      <c r="B241" s="437"/>
      <c r="C241" s="267"/>
      <c r="D241" s="267"/>
      <c r="E241" s="267"/>
      <c r="F241" s="267"/>
      <c r="G241" s="267"/>
      <c r="H241" s="267"/>
      <c r="I241" s="267"/>
      <c r="J241" s="267"/>
      <c r="K241" s="267"/>
      <c r="L241" s="267"/>
      <c r="M241" s="361"/>
      <c r="N241" s="361"/>
    </row>
  </sheetData>
  <mergeCells count="16">
    <mergeCell ref="D170:G170"/>
    <mergeCell ref="G8:G9"/>
    <mergeCell ref="H8:H9"/>
    <mergeCell ref="I8:I9"/>
    <mergeCell ref="G1:J1"/>
    <mergeCell ref="A5:N5"/>
    <mergeCell ref="A6:C6"/>
    <mergeCell ref="A7:C7"/>
    <mergeCell ref="A8:A9"/>
    <mergeCell ref="B8:B9"/>
    <mergeCell ref="C8:C9"/>
    <mergeCell ref="D8:D9"/>
    <mergeCell ref="E8:E9"/>
    <mergeCell ref="F8:F9"/>
    <mergeCell ref="N8:N9"/>
    <mergeCell ref="J8:M8"/>
  </mergeCells>
  <printOptions horizontalCentered="1"/>
  <pageMargins left="0.78740157480314965" right="0.78740157480314965" top="1.1811023622047245" bottom="0.39370078740157483" header="0.23622047244094491" footer="0.11811023622047245"/>
  <pageSetup paperSize="9" scale="53" fitToHeight="4" orientation="landscape" r:id="rId1"/>
  <headerFooter differentFirst="1" alignWithMargins="0">
    <oddHeader>&amp;C&amp;"Times New Roman,полужирный"&amp;14&amp;P&amp;R
&amp;"Times New Roman,полужирный"&amp;14Продовження додатка 6</oddHeader>
  </headerFooter>
  <rowBreaks count="9" manualBreakCount="9">
    <brk id="26" max="16383" man="1"/>
    <brk id="40" max="16383" man="1"/>
    <brk id="60" max="16383" man="1"/>
    <brk id="91" max="16383" man="1"/>
    <brk id="112" max="16383" man="1"/>
    <brk id="127" max="16383" man="1"/>
    <brk id="143" max="16383" man="1"/>
    <brk id="153" max="16383" man="1"/>
    <brk id="16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workbookViewId="0">
      <selection activeCell="E82" sqref="E82"/>
    </sheetView>
  </sheetViews>
  <sheetFormatPr defaultColWidth="9.140625" defaultRowHeight="12.75" x14ac:dyDescent="0.2"/>
  <cols>
    <col min="1" max="1" width="8" style="1" customWidth="1"/>
    <col min="2" max="2" width="7.5703125" style="1" customWidth="1"/>
    <col min="3" max="3" width="6.85546875" style="1" customWidth="1"/>
    <col min="4" max="4" width="40.7109375" style="1" customWidth="1"/>
    <col min="5" max="5" width="35.7109375" style="1" customWidth="1"/>
    <col min="6" max="6" width="15.140625" style="1" customWidth="1"/>
    <col min="7" max="7" width="12" style="1" customWidth="1"/>
    <col min="8" max="8" width="11" style="1" customWidth="1"/>
    <col min="9" max="9" width="10.5703125" style="1" customWidth="1"/>
    <col min="10" max="10" width="10.85546875" style="1" customWidth="1"/>
    <col min="11" max="11" width="0" style="1" hidden="1" customWidth="1"/>
    <col min="12" max="16384" width="9.140625" style="1"/>
  </cols>
  <sheetData>
    <row r="1" spans="1:10" x14ac:dyDescent="0.2">
      <c r="G1" s="1" t="s">
        <v>0</v>
      </c>
    </row>
    <row r="2" spans="1:10" x14ac:dyDescent="0.2">
      <c r="G2" s="1" t="s">
        <v>945</v>
      </c>
    </row>
    <row r="3" spans="1:10" x14ac:dyDescent="0.2">
      <c r="G3" s="1" t="s">
        <v>185</v>
      </c>
    </row>
    <row r="4" spans="1:10" x14ac:dyDescent="0.2">
      <c r="G4" s="1" t="s">
        <v>944</v>
      </c>
    </row>
    <row r="5" spans="1:10" ht="12.75" customHeight="1" x14ac:dyDescent="0.2">
      <c r="A5" s="856" t="s">
        <v>581</v>
      </c>
      <c r="B5" s="857"/>
      <c r="C5" s="857"/>
      <c r="D5" s="857"/>
      <c r="E5" s="857"/>
      <c r="F5" s="857"/>
      <c r="G5" s="857"/>
      <c r="H5" s="857"/>
      <c r="I5" s="857"/>
      <c r="J5" s="857"/>
    </row>
    <row r="6" spans="1:10" x14ac:dyDescent="0.2">
      <c r="A6" s="438" t="s">
        <v>1</v>
      </c>
    </row>
    <row r="7" spans="1:10" ht="13.5" thickBot="1" x14ac:dyDescent="0.25">
      <c r="A7" s="1" t="s">
        <v>2</v>
      </c>
      <c r="J7" s="2" t="s">
        <v>3</v>
      </c>
    </row>
    <row r="8" spans="1:10" ht="12.75" customHeight="1" x14ac:dyDescent="0.2">
      <c r="A8" s="858" t="s">
        <v>4</v>
      </c>
      <c r="B8" s="860" t="s">
        <v>5</v>
      </c>
      <c r="C8" s="860" t="s">
        <v>6</v>
      </c>
      <c r="D8" s="862" t="s">
        <v>7</v>
      </c>
      <c r="E8" s="862" t="s">
        <v>8</v>
      </c>
      <c r="F8" s="860" t="s">
        <v>9</v>
      </c>
      <c r="G8" s="863" t="s">
        <v>10</v>
      </c>
      <c r="H8" s="863" t="s">
        <v>11</v>
      </c>
      <c r="I8" s="863" t="s">
        <v>12</v>
      </c>
      <c r="J8" s="865"/>
    </row>
    <row r="9" spans="1:10" ht="126.75" customHeight="1" x14ac:dyDescent="0.2">
      <c r="A9" s="859"/>
      <c r="B9" s="861"/>
      <c r="C9" s="861"/>
      <c r="D9" s="861"/>
      <c r="E9" s="861"/>
      <c r="F9" s="861"/>
      <c r="G9" s="864"/>
      <c r="H9" s="864"/>
      <c r="I9" s="757" t="s">
        <v>13</v>
      </c>
      <c r="J9" s="596" t="s">
        <v>14</v>
      </c>
    </row>
    <row r="10" spans="1:10" x14ac:dyDescent="0.2">
      <c r="A10" s="6">
        <v>1</v>
      </c>
      <c r="B10" s="3">
        <v>2</v>
      </c>
      <c r="C10" s="3">
        <v>3</v>
      </c>
      <c r="D10" s="3">
        <v>4</v>
      </c>
      <c r="E10" s="3">
        <v>5</v>
      </c>
      <c r="F10" s="3">
        <v>6</v>
      </c>
      <c r="G10" s="597">
        <v>7</v>
      </c>
      <c r="H10" s="597">
        <v>8</v>
      </c>
      <c r="I10" s="597">
        <v>9</v>
      </c>
      <c r="J10" s="598">
        <v>10</v>
      </c>
    </row>
    <row r="11" spans="1:10" x14ac:dyDescent="0.2">
      <c r="A11" s="7" t="s">
        <v>15</v>
      </c>
      <c r="B11" s="4" t="s">
        <v>16</v>
      </c>
      <c r="C11" s="4" t="s">
        <v>16</v>
      </c>
      <c r="D11" s="4" t="s">
        <v>788</v>
      </c>
      <c r="E11" s="4" t="s">
        <v>16</v>
      </c>
      <c r="F11" s="4" t="s">
        <v>16</v>
      </c>
      <c r="G11" s="599">
        <f>SUM(G12:G51)</f>
        <v>14917998.59</v>
      </c>
      <c r="H11" s="599">
        <f>SUM(H12:H51)</f>
        <v>10722316</v>
      </c>
      <c r="I11" s="599">
        <f>SUM(I12:I51)</f>
        <v>4195682.59</v>
      </c>
      <c r="J11" s="643">
        <f>SUM(J12:J51)</f>
        <v>4106751</v>
      </c>
    </row>
    <row r="12" spans="1:10" ht="68.25" customHeight="1" x14ac:dyDescent="0.2">
      <c r="A12" s="8" t="s">
        <v>17</v>
      </c>
      <c r="B12" s="756" t="s">
        <v>18</v>
      </c>
      <c r="C12" s="5" t="s">
        <v>19</v>
      </c>
      <c r="D12" s="5" t="s">
        <v>20</v>
      </c>
      <c r="E12" s="5" t="s">
        <v>21</v>
      </c>
      <c r="F12" s="5" t="s">
        <v>22</v>
      </c>
      <c r="G12" s="600">
        <f>H12+I12</f>
        <v>282443</v>
      </c>
      <c r="H12" s="601">
        <f>165443+68000+49000</f>
        <v>282443</v>
      </c>
      <c r="I12" s="601">
        <v>0</v>
      </c>
      <c r="J12" s="602">
        <v>0</v>
      </c>
    </row>
    <row r="13" spans="1:10" ht="55.5" customHeight="1" x14ac:dyDescent="0.2">
      <c r="A13" s="8" t="s">
        <v>23</v>
      </c>
      <c r="B13" s="756" t="s">
        <v>24</v>
      </c>
      <c r="C13" s="5" t="s">
        <v>25</v>
      </c>
      <c r="D13" s="5" t="s">
        <v>26</v>
      </c>
      <c r="E13" s="5" t="s">
        <v>21</v>
      </c>
      <c r="F13" s="5" t="s">
        <v>22</v>
      </c>
      <c r="G13" s="600">
        <f t="shared" ref="G13:G87" si="0">H13+I13</f>
        <v>278000</v>
      </c>
      <c r="H13" s="601">
        <v>278000</v>
      </c>
      <c r="I13" s="601">
        <v>0</v>
      </c>
      <c r="J13" s="602">
        <v>0</v>
      </c>
    </row>
    <row r="14" spans="1:10" ht="42" customHeight="1" x14ac:dyDescent="0.2">
      <c r="A14" s="8" t="s">
        <v>23</v>
      </c>
      <c r="B14" s="756" t="s">
        <v>24</v>
      </c>
      <c r="C14" s="5" t="s">
        <v>25</v>
      </c>
      <c r="D14" s="5" t="s">
        <v>26</v>
      </c>
      <c r="E14" s="5" t="s">
        <v>742</v>
      </c>
      <c r="F14" s="5" t="s">
        <v>768</v>
      </c>
      <c r="G14" s="600">
        <f t="shared" si="0"/>
        <v>35000</v>
      </c>
      <c r="H14" s="601">
        <f>15000+20000</f>
        <v>35000</v>
      </c>
      <c r="I14" s="601"/>
      <c r="J14" s="602"/>
    </row>
    <row r="15" spans="1:10" ht="53.25" customHeight="1" x14ac:dyDescent="0.2">
      <c r="A15" s="8" t="s">
        <v>27</v>
      </c>
      <c r="B15" s="756" t="s">
        <v>28</v>
      </c>
      <c r="C15" s="5" t="s">
        <v>29</v>
      </c>
      <c r="D15" s="5" t="s">
        <v>30</v>
      </c>
      <c r="E15" s="5" t="s">
        <v>31</v>
      </c>
      <c r="F15" s="5" t="s">
        <v>32</v>
      </c>
      <c r="G15" s="600">
        <f t="shared" si="0"/>
        <v>0</v>
      </c>
      <c r="H15" s="601">
        <f>12000-12000</f>
        <v>0</v>
      </c>
      <c r="I15" s="601">
        <v>0</v>
      </c>
      <c r="J15" s="602">
        <v>0</v>
      </c>
    </row>
    <row r="16" spans="1:10" ht="56.25" customHeight="1" x14ac:dyDescent="0.2">
      <c r="A16" s="8" t="s">
        <v>33</v>
      </c>
      <c r="B16" s="756" t="s">
        <v>34</v>
      </c>
      <c r="C16" s="5" t="s">
        <v>35</v>
      </c>
      <c r="D16" s="5" t="s">
        <v>36</v>
      </c>
      <c r="E16" s="5" t="s">
        <v>31</v>
      </c>
      <c r="F16" s="5" t="s">
        <v>32</v>
      </c>
      <c r="G16" s="600">
        <f t="shared" si="0"/>
        <v>0</v>
      </c>
      <c r="H16" s="601">
        <f>60000-60000</f>
        <v>0</v>
      </c>
      <c r="I16" s="601">
        <f>60000-60000</f>
        <v>0</v>
      </c>
      <c r="J16" s="602">
        <v>0</v>
      </c>
    </row>
    <row r="17" spans="1:10" ht="54.75" customHeight="1" x14ac:dyDescent="0.2">
      <c r="A17" s="8" t="s">
        <v>37</v>
      </c>
      <c r="B17" s="756" t="s">
        <v>38</v>
      </c>
      <c r="C17" s="5" t="s">
        <v>39</v>
      </c>
      <c r="D17" s="5" t="s">
        <v>40</v>
      </c>
      <c r="E17" s="5" t="s">
        <v>31</v>
      </c>
      <c r="F17" s="5" t="s">
        <v>32</v>
      </c>
      <c r="G17" s="600">
        <f t="shared" si="0"/>
        <v>23000</v>
      </c>
      <c r="H17" s="601">
        <v>23000</v>
      </c>
      <c r="I17" s="601">
        <v>0</v>
      </c>
      <c r="J17" s="602">
        <v>0</v>
      </c>
    </row>
    <row r="18" spans="1:10" ht="45" customHeight="1" x14ac:dyDescent="0.2">
      <c r="A18" s="8" t="s">
        <v>41</v>
      </c>
      <c r="B18" s="756" t="s">
        <v>42</v>
      </c>
      <c r="C18" s="5" t="s">
        <v>39</v>
      </c>
      <c r="D18" s="5" t="s">
        <v>43</v>
      </c>
      <c r="E18" s="5" t="s">
        <v>44</v>
      </c>
      <c r="F18" s="5" t="s">
        <v>45</v>
      </c>
      <c r="G18" s="600">
        <f t="shared" si="0"/>
        <v>20000</v>
      </c>
      <c r="H18" s="601">
        <v>20000</v>
      </c>
      <c r="I18" s="601">
        <v>0</v>
      </c>
      <c r="J18" s="602">
        <v>0</v>
      </c>
    </row>
    <row r="19" spans="1:10" ht="63.75" x14ac:dyDescent="0.2">
      <c r="A19" s="8" t="s">
        <v>46</v>
      </c>
      <c r="B19" s="756" t="s">
        <v>47</v>
      </c>
      <c r="C19" s="5" t="s">
        <v>39</v>
      </c>
      <c r="D19" s="5" t="s">
        <v>48</v>
      </c>
      <c r="E19" s="5" t="s">
        <v>49</v>
      </c>
      <c r="F19" s="5" t="s">
        <v>50</v>
      </c>
      <c r="G19" s="600">
        <f t="shared" si="0"/>
        <v>0</v>
      </c>
      <c r="H19" s="601">
        <f>195000-195000</f>
        <v>0</v>
      </c>
      <c r="I19" s="601">
        <v>0</v>
      </c>
      <c r="J19" s="602">
        <v>0</v>
      </c>
    </row>
    <row r="20" spans="1:10" ht="80.25" customHeight="1" x14ac:dyDescent="0.2">
      <c r="A20" s="8" t="s">
        <v>51</v>
      </c>
      <c r="B20" s="756" t="s">
        <v>52</v>
      </c>
      <c r="C20" s="5" t="s">
        <v>53</v>
      </c>
      <c r="D20" s="5" t="s">
        <v>54</v>
      </c>
      <c r="E20" s="5" t="s">
        <v>31</v>
      </c>
      <c r="F20" s="5" t="s">
        <v>32</v>
      </c>
      <c r="G20" s="600">
        <f t="shared" si="0"/>
        <v>0</v>
      </c>
      <c r="H20" s="601">
        <f>43467-35000-8467</f>
        <v>0</v>
      </c>
      <c r="I20" s="601">
        <v>0</v>
      </c>
      <c r="J20" s="602">
        <v>0</v>
      </c>
    </row>
    <row r="21" spans="1:10" ht="54" customHeight="1" x14ac:dyDescent="0.2">
      <c r="A21" s="8" t="s">
        <v>55</v>
      </c>
      <c r="B21" s="756" t="s">
        <v>56</v>
      </c>
      <c r="C21" s="5" t="s">
        <v>57</v>
      </c>
      <c r="D21" s="5" t="s">
        <v>58</v>
      </c>
      <c r="E21" s="5" t="s">
        <v>31</v>
      </c>
      <c r="F21" s="5" t="s">
        <v>32</v>
      </c>
      <c r="G21" s="600">
        <f t="shared" si="0"/>
        <v>0</v>
      </c>
      <c r="H21" s="601">
        <f>40500-35600-4900</f>
        <v>0</v>
      </c>
      <c r="I21" s="601">
        <v>0</v>
      </c>
      <c r="J21" s="602">
        <v>0</v>
      </c>
    </row>
    <row r="22" spans="1:10" ht="55.5" customHeight="1" x14ac:dyDescent="0.2">
      <c r="A22" s="8" t="s">
        <v>59</v>
      </c>
      <c r="B22" s="756" t="s">
        <v>60</v>
      </c>
      <c r="C22" s="5" t="s">
        <v>61</v>
      </c>
      <c r="D22" s="5" t="s">
        <v>62</v>
      </c>
      <c r="E22" s="5" t="s">
        <v>31</v>
      </c>
      <c r="F22" s="5" t="s">
        <v>32</v>
      </c>
      <c r="G22" s="600">
        <f t="shared" si="0"/>
        <v>309631.59000000003</v>
      </c>
      <c r="H22" s="601">
        <f>300000-249000+249000</f>
        <v>300000</v>
      </c>
      <c r="I22" s="697">
        <v>9631.59</v>
      </c>
      <c r="J22" s="602">
        <v>0</v>
      </c>
    </row>
    <row r="23" spans="1:10" ht="83.25" hidden="1" customHeight="1" x14ac:dyDescent="0.2">
      <c r="A23" s="8" t="s">
        <v>63</v>
      </c>
      <c r="B23" s="756" t="s">
        <v>64</v>
      </c>
      <c r="C23" s="5" t="s">
        <v>65</v>
      </c>
      <c r="D23" s="5" t="s">
        <v>66</v>
      </c>
      <c r="E23" s="5" t="s">
        <v>67</v>
      </c>
      <c r="F23" s="5" t="s">
        <v>68</v>
      </c>
      <c r="G23" s="600">
        <f t="shared" si="0"/>
        <v>0</v>
      </c>
      <c r="H23" s="601">
        <f>100000-100000</f>
        <v>0</v>
      </c>
      <c r="I23" s="601">
        <v>0</v>
      </c>
      <c r="J23" s="602">
        <v>0</v>
      </c>
    </row>
    <row r="24" spans="1:10" ht="51" hidden="1" customHeight="1" x14ac:dyDescent="0.2">
      <c r="A24" s="8" t="s">
        <v>63</v>
      </c>
      <c r="B24" s="756" t="s">
        <v>64</v>
      </c>
      <c r="C24" s="5" t="s">
        <v>65</v>
      </c>
      <c r="D24" s="5" t="s">
        <v>66</v>
      </c>
      <c r="E24" s="5" t="s">
        <v>21</v>
      </c>
      <c r="F24" s="5" t="s">
        <v>22</v>
      </c>
      <c r="G24" s="600">
        <f t="shared" si="0"/>
        <v>0</v>
      </c>
      <c r="H24" s="601">
        <f>70000-70000</f>
        <v>0</v>
      </c>
      <c r="I24" s="601">
        <v>0</v>
      </c>
      <c r="J24" s="602">
        <v>0</v>
      </c>
    </row>
    <row r="25" spans="1:10" ht="51" x14ac:dyDescent="0.2">
      <c r="A25" s="8" t="s">
        <v>63</v>
      </c>
      <c r="B25" s="756" t="s">
        <v>64</v>
      </c>
      <c r="C25" s="5" t="s">
        <v>65</v>
      </c>
      <c r="D25" s="5" t="s">
        <v>66</v>
      </c>
      <c r="E25" s="5" t="s">
        <v>31</v>
      </c>
      <c r="F25" s="5" t="s">
        <v>32</v>
      </c>
      <c r="G25" s="600">
        <f t="shared" si="0"/>
        <v>0</v>
      </c>
      <c r="H25" s="601">
        <f>544000-450000-94000</f>
        <v>0</v>
      </c>
      <c r="I25" s="601">
        <v>0</v>
      </c>
      <c r="J25" s="602">
        <v>0</v>
      </c>
    </row>
    <row r="26" spans="1:10" ht="38.25" x14ac:dyDescent="0.2">
      <c r="A26" s="8" t="s">
        <v>69</v>
      </c>
      <c r="B26" s="756" t="s">
        <v>70</v>
      </c>
      <c r="C26" s="5" t="s">
        <v>71</v>
      </c>
      <c r="D26" s="5" t="s">
        <v>72</v>
      </c>
      <c r="E26" s="5" t="s">
        <v>73</v>
      </c>
      <c r="F26" s="5" t="s">
        <v>74</v>
      </c>
      <c r="G26" s="600">
        <f t="shared" si="0"/>
        <v>400000</v>
      </c>
      <c r="H26" s="601">
        <v>400000</v>
      </c>
      <c r="I26" s="601">
        <v>0</v>
      </c>
      <c r="J26" s="602">
        <v>0</v>
      </c>
    </row>
    <row r="27" spans="1:10" ht="38.25" x14ac:dyDescent="0.2">
      <c r="A27" s="8" t="s">
        <v>75</v>
      </c>
      <c r="B27" s="756" t="s">
        <v>76</v>
      </c>
      <c r="C27" s="5" t="s">
        <v>71</v>
      </c>
      <c r="D27" s="5" t="s">
        <v>77</v>
      </c>
      <c r="E27" s="5" t="s">
        <v>73</v>
      </c>
      <c r="F27" s="5" t="s">
        <v>74</v>
      </c>
      <c r="G27" s="600">
        <f t="shared" si="0"/>
        <v>149500</v>
      </c>
      <c r="H27" s="601">
        <v>149500</v>
      </c>
      <c r="I27" s="601">
        <v>0</v>
      </c>
      <c r="J27" s="602">
        <v>0</v>
      </c>
    </row>
    <row r="28" spans="1:10" ht="38.25" x14ac:dyDescent="0.2">
      <c r="A28" s="8" t="s">
        <v>75</v>
      </c>
      <c r="B28" s="756" t="s">
        <v>76</v>
      </c>
      <c r="C28" s="5" t="s">
        <v>71</v>
      </c>
      <c r="D28" s="5" t="s">
        <v>77</v>
      </c>
      <c r="E28" s="5" t="s">
        <v>49</v>
      </c>
      <c r="F28" s="5" t="s">
        <v>50</v>
      </c>
      <c r="G28" s="600">
        <f t="shared" si="0"/>
        <v>24500</v>
      </c>
      <c r="H28" s="601">
        <v>24500</v>
      </c>
      <c r="I28" s="601">
        <v>0</v>
      </c>
      <c r="J28" s="602">
        <v>0</v>
      </c>
    </row>
    <row r="29" spans="1:10" ht="51" x14ac:dyDescent="0.2">
      <c r="A29" s="8" t="s">
        <v>75</v>
      </c>
      <c r="B29" s="756" t="s">
        <v>76</v>
      </c>
      <c r="C29" s="5" t="s">
        <v>71</v>
      </c>
      <c r="D29" s="5" t="s">
        <v>77</v>
      </c>
      <c r="E29" s="5" t="s">
        <v>21</v>
      </c>
      <c r="F29" s="5" t="s">
        <v>22</v>
      </c>
      <c r="G29" s="600">
        <f t="shared" si="0"/>
        <v>244500</v>
      </c>
      <c r="H29" s="601">
        <v>244500</v>
      </c>
      <c r="I29" s="601">
        <v>0</v>
      </c>
      <c r="J29" s="602">
        <v>0</v>
      </c>
    </row>
    <row r="30" spans="1:10" ht="38.25" x14ac:dyDescent="0.2">
      <c r="A30" s="8" t="s">
        <v>78</v>
      </c>
      <c r="B30" s="756" t="s">
        <v>79</v>
      </c>
      <c r="C30" s="5" t="s">
        <v>80</v>
      </c>
      <c r="D30" s="5" t="s">
        <v>81</v>
      </c>
      <c r="E30" s="5" t="s">
        <v>82</v>
      </c>
      <c r="F30" s="5" t="s">
        <v>83</v>
      </c>
      <c r="G30" s="600">
        <f t="shared" si="0"/>
        <v>430000</v>
      </c>
      <c r="H30" s="601">
        <f>50000+140000+70000+110000+60000</f>
        <v>430000</v>
      </c>
      <c r="I30" s="601">
        <f>70000-70000</f>
        <v>0</v>
      </c>
      <c r="J30" s="602">
        <f>70000-70000</f>
        <v>0</v>
      </c>
    </row>
    <row r="31" spans="1:10" ht="54" customHeight="1" x14ac:dyDescent="0.2">
      <c r="A31" s="8" t="s">
        <v>84</v>
      </c>
      <c r="B31" s="756" t="s">
        <v>85</v>
      </c>
      <c r="C31" s="5" t="s">
        <v>80</v>
      </c>
      <c r="D31" s="5" t="s">
        <v>86</v>
      </c>
      <c r="E31" s="5" t="s">
        <v>21</v>
      </c>
      <c r="F31" s="5" t="s">
        <v>22</v>
      </c>
      <c r="G31" s="600">
        <f t="shared" si="0"/>
        <v>730000</v>
      </c>
      <c r="H31" s="601">
        <v>730000</v>
      </c>
      <c r="I31" s="601">
        <v>0</v>
      </c>
      <c r="J31" s="602">
        <v>0</v>
      </c>
    </row>
    <row r="32" spans="1:10" ht="54" customHeight="1" x14ac:dyDescent="0.2">
      <c r="A32" s="511" t="s">
        <v>610</v>
      </c>
      <c r="B32" s="756">
        <v>6020</v>
      </c>
      <c r="C32" s="5" t="s">
        <v>80</v>
      </c>
      <c r="D32" s="5" t="s">
        <v>729</v>
      </c>
      <c r="E32" s="5" t="s">
        <v>762</v>
      </c>
      <c r="F32" s="5" t="s">
        <v>93</v>
      </c>
      <c r="G32" s="600">
        <f t="shared" si="0"/>
        <v>400470</v>
      </c>
      <c r="H32" s="601">
        <f>86000+130000+55000+129470</f>
        <v>400470</v>
      </c>
      <c r="I32" s="601"/>
      <c r="J32" s="602"/>
    </row>
    <row r="33" spans="1:10" ht="54.75" customHeight="1" x14ac:dyDescent="0.2">
      <c r="A33" s="8" t="s">
        <v>87</v>
      </c>
      <c r="B33" s="756" t="s">
        <v>88</v>
      </c>
      <c r="C33" s="5" t="s">
        <v>80</v>
      </c>
      <c r="D33" s="5" t="s">
        <v>89</v>
      </c>
      <c r="E33" s="5" t="s">
        <v>90</v>
      </c>
      <c r="F33" s="5" t="s">
        <v>91</v>
      </c>
      <c r="G33" s="600">
        <f t="shared" si="0"/>
        <v>350000</v>
      </c>
      <c r="H33" s="601">
        <v>350000</v>
      </c>
      <c r="I33" s="601">
        <v>0</v>
      </c>
      <c r="J33" s="602">
        <v>0</v>
      </c>
    </row>
    <row r="34" spans="1:10" ht="51" x14ac:dyDescent="0.2">
      <c r="A34" s="8" t="s">
        <v>87</v>
      </c>
      <c r="B34" s="756" t="s">
        <v>88</v>
      </c>
      <c r="C34" s="5" t="s">
        <v>80</v>
      </c>
      <c r="D34" s="5" t="s">
        <v>89</v>
      </c>
      <c r="E34" s="5" t="s">
        <v>92</v>
      </c>
      <c r="F34" s="5" t="s">
        <v>93</v>
      </c>
      <c r="G34" s="600">
        <f t="shared" si="0"/>
        <v>50000</v>
      </c>
      <c r="H34" s="601">
        <v>50000</v>
      </c>
      <c r="I34" s="601">
        <v>0</v>
      </c>
      <c r="J34" s="602">
        <v>0</v>
      </c>
    </row>
    <row r="35" spans="1:10" ht="63.75" x14ac:dyDescent="0.2">
      <c r="A35" s="8" t="s">
        <v>87</v>
      </c>
      <c r="B35" s="756" t="s">
        <v>88</v>
      </c>
      <c r="C35" s="5" t="s">
        <v>80</v>
      </c>
      <c r="D35" s="5" t="s">
        <v>89</v>
      </c>
      <c r="E35" s="5" t="s">
        <v>94</v>
      </c>
      <c r="F35" s="5" t="s">
        <v>95</v>
      </c>
      <c r="G35" s="600">
        <f t="shared" si="0"/>
        <v>15000</v>
      </c>
      <c r="H35" s="601">
        <v>15000</v>
      </c>
      <c r="I35" s="601">
        <v>0</v>
      </c>
      <c r="J35" s="602">
        <v>0</v>
      </c>
    </row>
    <row r="36" spans="1:10" ht="51" x14ac:dyDescent="0.2">
      <c r="A36" s="8" t="s">
        <v>87</v>
      </c>
      <c r="B36" s="756" t="s">
        <v>88</v>
      </c>
      <c r="C36" s="5" t="s">
        <v>80</v>
      </c>
      <c r="D36" s="5" t="s">
        <v>89</v>
      </c>
      <c r="E36" s="5" t="s">
        <v>21</v>
      </c>
      <c r="F36" s="5" t="s">
        <v>22</v>
      </c>
      <c r="G36" s="600">
        <f t="shared" si="0"/>
        <v>3533900</v>
      </c>
      <c r="H36" s="601">
        <f>3280000+110700+13200</f>
        <v>3403900</v>
      </c>
      <c r="I36" s="601">
        <v>130000</v>
      </c>
      <c r="J36" s="601">
        <v>130000</v>
      </c>
    </row>
    <row r="37" spans="1:10" ht="81.75" customHeight="1" x14ac:dyDescent="0.2">
      <c r="A37" s="8" t="s">
        <v>96</v>
      </c>
      <c r="B37" s="756" t="s">
        <v>97</v>
      </c>
      <c r="C37" s="5" t="s">
        <v>98</v>
      </c>
      <c r="D37" s="5" t="s">
        <v>99</v>
      </c>
      <c r="E37" s="5" t="s">
        <v>67</v>
      </c>
      <c r="F37" s="5" t="s">
        <v>68</v>
      </c>
      <c r="G37" s="600">
        <f t="shared" si="0"/>
        <v>20000</v>
      </c>
      <c r="H37" s="601">
        <v>20000</v>
      </c>
      <c r="I37" s="601">
        <v>0</v>
      </c>
      <c r="J37" s="602">
        <v>0</v>
      </c>
    </row>
    <row r="38" spans="1:10" ht="54.75" customHeight="1" x14ac:dyDescent="0.2">
      <c r="A38" s="8" t="s">
        <v>96</v>
      </c>
      <c r="B38" s="756" t="s">
        <v>97</v>
      </c>
      <c r="C38" s="5" t="s">
        <v>98</v>
      </c>
      <c r="D38" s="5" t="s">
        <v>99</v>
      </c>
      <c r="E38" s="5" t="s">
        <v>21</v>
      </c>
      <c r="F38" s="5" t="s">
        <v>22</v>
      </c>
      <c r="G38" s="600">
        <f t="shared" si="0"/>
        <v>580200</v>
      </c>
      <c r="H38" s="601">
        <f>690000-109800</f>
        <v>580200</v>
      </c>
      <c r="I38" s="601">
        <v>0</v>
      </c>
      <c r="J38" s="602">
        <v>0</v>
      </c>
    </row>
    <row r="39" spans="1:10" ht="51" x14ac:dyDescent="0.2">
      <c r="A39" s="8" t="s">
        <v>100</v>
      </c>
      <c r="B39" s="756" t="s">
        <v>101</v>
      </c>
      <c r="C39" s="5" t="s">
        <v>102</v>
      </c>
      <c r="D39" s="5" t="s">
        <v>103</v>
      </c>
      <c r="E39" s="5" t="s">
        <v>21</v>
      </c>
      <c r="F39" s="5" t="s">
        <v>22</v>
      </c>
      <c r="G39" s="600">
        <f t="shared" si="0"/>
        <v>100000</v>
      </c>
      <c r="H39" s="601">
        <v>100000</v>
      </c>
      <c r="I39" s="601">
        <v>0</v>
      </c>
      <c r="J39" s="602">
        <v>0</v>
      </c>
    </row>
    <row r="40" spans="1:10" ht="51" x14ac:dyDescent="0.2">
      <c r="A40" s="8" t="s">
        <v>423</v>
      </c>
      <c r="B40" s="756">
        <v>7330</v>
      </c>
      <c r="C40" s="5" t="s">
        <v>172</v>
      </c>
      <c r="D40" s="5" t="s">
        <v>425</v>
      </c>
      <c r="E40" s="5" t="s">
        <v>21</v>
      </c>
      <c r="F40" s="5" t="s">
        <v>22</v>
      </c>
      <c r="G40" s="600">
        <f t="shared" si="0"/>
        <v>1686751</v>
      </c>
      <c r="H40" s="601"/>
      <c r="I40" s="601">
        <f>94500+1277991+214260+100000</f>
        <v>1686751</v>
      </c>
      <c r="J40" s="602">
        <f>94500+1277991+214260+100000</f>
        <v>1686751</v>
      </c>
    </row>
    <row r="41" spans="1:10" ht="56.25" customHeight="1" x14ac:dyDescent="0.2">
      <c r="A41" s="8" t="s">
        <v>426</v>
      </c>
      <c r="B41" s="756" t="s">
        <v>427</v>
      </c>
      <c r="C41" s="5" t="s">
        <v>172</v>
      </c>
      <c r="D41" s="5" t="s">
        <v>428</v>
      </c>
      <c r="E41" s="5" t="s">
        <v>21</v>
      </c>
      <c r="F41" s="5" t="s">
        <v>22</v>
      </c>
      <c r="G41" s="600">
        <f t="shared" si="0"/>
        <v>190000</v>
      </c>
      <c r="H41" s="601"/>
      <c r="I41" s="601">
        <v>190000</v>
      </c>
      <c r="J41" s="602">
        <v>190000</v>
      </c>
    </row>
    <row r="42" spans="1:10" ht="56.25" customHeight="1" x14ac:dyDescent="0.2">
      <c r="A42" s="8" t="s">
        <v>559</v>
      </c>
      <c r="B42" s="756" t="s">
        <v>560</v>
      </c>
      <c r="C42" s="5" t="s">
        <v>116</v>
      </c>
      <c r="D42" s="5" t="s">
        <v>572</v>
      </c>
      <c r="E42" s="5" t="s">
        <v>21</v>
      </c>
      <c r="F42" s="5" t="s">
        <v>22</v>
      </c>
      <c r="G42" s="600">
        <f t="shared" si="0"/>
        <v>2000000</v>
      </c>
      <c r="H42" s="601"/>
      <c r="I42" s="601">
        <v>2000000</v>
      </c>
      <c r="J42" s="601">
        <v>2000000</v>
      </c>
    </row>
    <row r="43" spans="1:10" ht="54" customHeight="1" x14ac:dyDescent="0.2">
      <c r="A43" s="8" t="s">
        <v>104</v>
      </c>
      <c r="B43" s="756" t="s">
        <v>105</v>
      </c>
      <c r="C43" s="5" t="s">
        <v>106</v>
      </c>
      <c r="D43" s="5" t="s">
        <v>107</v>
      </c>
      <c r="E43" s="5" t="s">
        <v>21</v>
      </c>
      <c r="F43" s="5" t="s">
        <v>22</v>
      </c>
      <c r="G43" s="600">
        <f t="shared" si="0"/>
        <v>2502803</v>
      </c>
      <c r="H43" s="601">
        <f>2545003-873200-9000+840000</f>
        <v>2502803</v>
      </c>
      <c r="I43" s="601">
        <v>0</v>
      </c>
      <c r="J43" s="602">
        <v>0</v>
      </c>
    </row>
    <row r="44" spans="1:10" ht="51" x14ac:dyDescent="0.2">
      <c r="A44" s="8" t="s">
        <v>108</v>
      </c>
      <c r="B44" s="756" t="s">
        <v>109</v>
      </c>
      <c r="C44" s="5" t="s">
        <v>110</v>
      </c>
      <c r="D44" s="5" t="s">
        <v>111</v>
      </c>
      <c r="E44" s="5" t="s">
        <v>112</v>
      </c>
      <c r="F44" s="5" t="s">
        <v>113</v>
      </c>
      <c r="G44" s="600">
        <f t="shared" si="0"/>
        <v>2000</v>
      </c>
      <c r="H44" s="601">
        <v>2000</v>
      </c>
      <c r="I44" s="601">
        <v>0</v>
      </c>
      <c r="J44" s="602">
        <v>0</v>
      </c>
    </row>
    <row r="45" spans="1:10" ht="51" x14ac:dyDescent="0.2">
      <c r="A45" s="8" t="s">
        <v>114</v>
      </c>
      <c r="B45" s="756" t="s">
        <v>115</v>
      </c>
      <c r="C45" s="5" t="s">
        <v>116</v>
      </c>
      <c r="D45" s="5" t="s">
        <v>117</v>
      </c>
      <c r="E45" s="5" t="s">
        <v>21</v>
      </c>
      <c r="F45" s="5" t="s">
        <v>22</v>
      </c>
      <c r="G45" s="600">
        <f t="shared" si="0"/>
        <v>50000</v>
      </c>
      <c r="H45" s="601">
        <v>0</v>
      </c>
      <c r="I45" s="601">
        <v>50000</v>
      </c>
      <c r="J45" s="602">
        <v>50000</v>
      </c>
    </row>
    <row r="46" spans="1:10" ht="51" x14ac:dyDescent="0.2">
      <c r="A46" s="8" t="s">
        <v>118</v>
      </c>
      <c r="B46" s="756" t="s">
        <v>119</v>
      </c>
      <c r="C46" s="5" t="s">
        <v>116</v>
      </c>
      <c r="D46" s="5" t="s">
        <v>120</v>
      </c>
      <c r="E46" s="5" t="s">
        <v>21</v>
      </c>
      <c r="F46" s="5" t="s">
        <v>22</v>
      </c>
      <c r="G46" s="600">
        <f t="shared" si="0"/>
        <v>50000</v>
      </c>
      <c r="H46" s="601">
        <v>0</v>
      </c>
      <c r="I46" s="601">
        <v>50000</v>
      </c>
      <c r="J46" s="602">
        <v>50000</v>
      </c>
    </row>
    <row r="47" spans="1:10" ht="51" x14ac:dyDescent="0.2">
      <c r="A47" s="8" t="s">
        <v>121</v>
      </c>
      <c r="B47" s="756" t="s">
        <v>122</v>
      </c>
      <c r="C47" s="5" t="s">
        <v>116</v>
      </c>
      <c r="D47" s="5" t="s">
        <v>123</v>
      </c>
      <c r="E47" s="5" t="s">
        <v>21</v>
      </c>
      <c r="F47" s="5" t="s">
        <v>22</v>
      </c>
      <c r="G47" s="600">
        <f t="shared" si="0"/>
        <v>52000</v>
      </c>
      <c r="H47" s="601">
        <v>52000</v>
      </c>
      <c r="I47" s="601">
        <v>0</v>
      </c>
      <c r="J47" s="602">
        <v>0</v>
      </c>
    </row>
    <row r="48" spans="1:10" ht="63.75" x14ac:dyDescent="0.2">
      <c r="A48" s="8" t="s">
        <v>124</v>
      </c>
      <c r="B48" s="756" t="s">
        <v>125</v>
      </c>
      <c r="C48" s="5" t="s">
        <v>126</v>
      </c>
      <c r="D48" s="5" t="s">
        <v>127</v>
      </c>
      <c r="E48" s="5" t="s">
        <v>811</v>
      </c>
      <c r="F48" s="5" t="s">
        <v>95</v>
      </c>
      <c r="G48" s="600">
        <f t="shared" si="0"/>
        <v>170000</v>
      </c>
      <c r="H48" s="601">
        <f>150000+20000</f>
        <v>170000</v>
      </c>
      <c r="I48" s="601">
        <v>0</v>
      </c>
      <c r="J48" s="602">
        <v>0</v>
      </c>
    </row>
    <row r="49" spans="1:10" ht="89.25" x14ac:dyDescent="0.2">
      <c r="A49" s="8" t="s">
        <v>128</v>
      </c>
      <c r="B49" s="756" t="s">
        <v>129</v>
      </c>
      <c r="C49" s="5" t="s">
        <v>126</v>
      </c>
      <c r="D49" s="5" t="s">
        <v>130</v>
      </c>
      <c r="E49" s="5" t="s">
        <v>131</v>
      </c>
      <c r="F49" s="5" t="s">
        <v>132</v>
      </c>
      <c r="G49" s="600">
        <f t="shared" si="0"/>
        <v>9000</v>
      </c>
      <c r="H49" s="601">
        <v>9000</v>
      </c>
      <c r="I49" s="601">
        <v>0</v>
      </c>
      <c r="J49" s="602">
        <v>0</v>
      </c>
    </row>
    <row r="50" spans="1:10" ht="51" x14ac:dyDescent="0.2">
      <c r="A50" s="8" t="s">
        <v>133</v>
      </c>
      <c r="B50" s="756" t="s">
        <v>134</v>
      </c>
      <c r="C50" s="5" t="s">
        <v>135</v>
      </c>
      <c r="D50" s="5" t="s">
        <v>136</v>
      </c>
      <c r="E50" s="5" t="s">
        <v>21</v>
      </c>
      <c r="F50" s="5" t="s">
        <v>22</v>
      </c>
      <c r="G50" s="600">
        <f t="shared" si="0"/>
        <v>79300</v>
      </c>
      <c r="H50" s="601">
        <v>0</v>
      </c>
      <c r="I50" s="601">
        <v>79300</v>
      </c>
      <c r="J50" s="602">
        <v>0</v>
      </c>
    </row>
    <row r="51" spans="1:10" ht="51" x14ac:dyDescent="0.2">
      <c r="A51" s="8" t="s">
        <v>137</v>
      </c>
      <c r="B51" s="756" t="s">
        <v>138</v>
      </c>
      <c r="C51" s="5" t="s">
        <v>139</v>
      </c>
      <c r="D51" s="5" t="s">
        <v>140</v>
      </c>
      <c r="E51" s="5" t="s">
        <v>21</v>
      </c>
      <c r="F51" s="5" t="s">
        <v>22</v>
      </c>
      <c r="G51" s="600">
        <f t="shared" si="0"/>
        <v>150000</v>
      </c>
      <c r="H51" s="601">
        <v>150000</v>
      </c>
      <c r="I51" s="601">
        <v>0</v>
      </c>
      <c r="J51" s="602">
        <v>0</v>
      </c>
    </row>
    <row r="52" spans="1:10" x14ac:dyDescent="0.2">
      <c r="A52" s="8"/>
      <c r="B52" s="756"/>
      <c r="C52" s="5"/>
      <c r="D52" s="5"/>
      <c r="E52" s="5"/>
      <c r="F52" s="5"/>
      <c r="G52" s="600"/>
      <c r="H52" s="601"/>
      <c r="I52" s="601"/>
      <c r="J52" s="602"/>
    </row>
    <row r="53" spans="1:10" ht="31.5" customHeight="1" x14ac:dyDescent="0.2">
      <c r="A53" s="7" t="s">
        <v>141</v>
      </c>
      <c r="B53" s="4" t="s">
        <v>16</v>
      </c>
      <c r="C53" s="4" t="s">
        <v>16</v>
      </c>
      <c r="D53" s="4" t="s">
        <v>142</v>
      </c>
      <c r="E53" s="4" t="s">
        <v>16</v>
      </c>
      <c r="F53" s="4" t="s">
        <v>16</v>
      </c>
      <c r="G53" s="599">
        <f>SUM(G54:G64)</f>
        <v>3864956</v>
      </c>
      <c r="H53" s="599">
        <f>SUM(H54:H64)</f>
        <v>1654188</v>
      </c>
      <c r="I53" s="599">
        <f>SUM(I54:I64)</f>
        <v>2210768</v>
      </c>
      <c r="J53" s="643">
        <f>SUM(J54:J64)</f>
        <v>383566</v>
      </c>
    </row>
    <row r="54" spans="1:10" ht="42.75" customHeight="1" x14ac:dyDescent="0.2">
      <c r="A54" s="8" t="s">
        <v>143</v>
      </c>
      <c r="B54" s="756" t="s">
        <v>53</v>
      </c>
      <c r="C54" s="5" t="s">
        <v>144</v>
      </c>
      <c r="D54" s="5" t="s">
        <v>145</v>
      </c>
      <c r="E54" s="5" t="s">
        <v>49</v>
      </c>
      <c r="F54" s="5" t="s">
        <v>50</v>
      </c>
      <c r="G54" s="600">
        <f t="shared" si="0"/>
        <v>750000</v>
      </c>
      <c r="H54" s="601">
        <v>500000</v>
      </c>
      <c r="I54" s="601">
        <v>250000</v>
      </c>
      <c r="J54" s="602">
        <v>0</v>
      </c>
    </row>
    <row r="55" spans="1:10" ht="57.75" customHeight="1" x14ac:dyDescent="0.2">
      <c r="A55" s="8" t="s">
        <v>143</v>
      </c>
      <c r="B55" s="756" t="s">
        <v>53</v>
      </c>
      <c r="C55" s="5" t="s">
        <v>144</v>
      </c>
      <c r="D55" s="5" t="s">
        <v>145</v>
      </c>
      <c r="E55" s="5" t="s">
        <v>21</v>
      </c>
      <c r="F55" s="5" t="s">
        <v>22</v>
      </c>
      <c r="G55" s="600">
        <f t="shared" si="0"/>
        <v>1528122</v>
      </c>
      <c r="H55" s="601">
        <f>155000+3600</f>
        <v>158600</v>
      </c>
      <c r="I55" s="601">
        <v>1369522</v>
      </c>
      <c r="J55" s="602" t="s">
        <v>504</v>
      </c>
    </row>
    <row r="56" spans="1:10" ht="41.25" customHeight="1" x14ac:dyDescent="0.2">
      <c r="A56" s="8" t="s">
        <v>146</v>
      </c>
      <c r="B56" s="756" t="s">
        <v>147</v>
      </c>
      <c r="C56" s="5" t="s">
        <v>148</v>
      </c>
      <c r="D56" s="5" t="s">
        <v>149</v>
      </c>
      <c r="E56" s="5" t="s">
        <v>49</v>
      </c>
      <c r="F56" s="5" t="s">
        <v>50</v>
      </c>
      <c r="G56" s="600">
        <f t="shared" si="0"/>
        <v>300000</v>
      </c>
      <c r="H56" s="601">
        <v>300000</v>
      </c>
      <c r="I56" s="601">
        <v>0</v>
      </c>
      <c r="J56" s="602">
        <v>0</v>
      </c>
    </row>
    <row r="57" spans="1:10" ht="51" x14ac:dyDescent="0.2">
      <c r="A57" s="8" t="s">
        <v>146</v>
      </c>
      <c r="B57" s="756" t="s">
        <v>147</v>
      </c>
      <c r="C57" s="5" t="s">
        <v>148</v>
      </c>
      <c r="D57" s="5" t="s">
        <v>149</v>
      </c>
      <c r="E57" s="5" t="s">
        <v>21</v>
      </c>
      <c r="F57" s="5" t="s">
        <v>22</v>
      </c>
      <c r="G57" s="600">
        <f t="shared" si="0"/>
        <v>567600</v>
      </c>
      <c r="H57" s="601">
        <v>195000</v>
      </c>
      <c r="I57" s="601">
        <f>197600+175000</f>
        <v>372600</v>
      </c>
      <c r="J57" s="602">
        <v>175000</v>
      </c>
    </row>
    <row r="58" spans="1:10" ht="38.25" x14ac:dyDescent="0.2">
      <c r="A58" s="8" t="s">
        <v>150</v>
      </c>
      <c r="B58" s="756" t="s">
        <v>29</v>
      </c>
      <c r="C58" s="5" t="s">
        <v>151</v>
      </c>
      <c r="D58" s="5" t="s">
        <v>152</v>
      </c>
      <c r="E58" s="5" t="s">
        <v>49</v>
      </c>
      <c r="F58" s="5" t="s">
        <v>50</v>
      </c>
      <c r="G58" s="600">
        <f t="shared" si="0"/>
        <v>43600</v>
      </c>
      <c r="H58" s="601">
        <f>40000+3600</f>
        <v>43600</v>
      </c>
      <c r="I58" s="601">
        <v>0</v>
      </c>
      <c r="J58" s="602">
        <v>0</v>
      </c>
    </row>
    <row r="59" spans="1:10" ht="51" x14ac:dyDescent="0.2">
      <c r="A59" s="8" t="s">
        <v>150</v>
      </c>
      <c r="B59" s="756" t="s">
        <v>29</v>
      </c>
      <c r="C59" s="5" t="s">
        <v>151</v>
      </c>
      <c r="D59" s="5" t="s">
        <v>152</v>
      </c>
      <c r="E59" s="5" t="s">
        <v>21</v>
      </c>
      <c r="F59" s="5" t="s">
        <v>22</v>
      </c>
      <c r="G59" s="600">
        <f t="shared" si="0"/>
        <v>10080</v>
      </c>
      <c r="H59" s="601">
        <v>0</v>
      </c>
      <c r="I59" s="601">
        <v>10080</v>
      </c>
      <c r="J59" s="602">
        <v>0</v>
      </c>
    </row>
    <row r="60" spans="1:10" ht="54" hidden="1" customHeight="1" x14ac:dyDescent="0.2">
      <c r="A60" s="8" t="s">
        <v>153</v>
      </c>
      <c r="B60" s="756" t="s">
        <v>154</v>
      </c>
      <c r="C60" s="5" t="s">
        <v>155</v>
      </c>
      <c r="D60" s="5" t="s">
        <v>156</v>
      </c>
      <c r="E60" s="5" t="s">
        <v>21</v>
      </c>
      <c r="F60" s="5" t="s">
        <v>22</v>
      </c>
      <c r="G60" s="600">
        <f t="shared" si="0"/>
        <v>0</v>
      </c>
      <c r="H60" s="601">
        <v>0</v>
      </c>
      <c r="I60" s="601"/>
      <c r="J60" s="601"/>
    </row>
    <row r="61" spans="1:10" ht="42" customHeight="1" x14ac:dyDescent="0.2">
      <c r="A61" s="8" t="s">
        <v>157</v>
      </c>
      <c r="B61" s="756" t="s">
        <v>158</v>
      </c>
      <c r="C61" s="5" t="s">
        <v>155</v>
      </c>
      <c r="D61" s="5" t="s">
        <v>159</v>
      </c>
      <c r="E61" s="5" t="s">
        <v>44</v>
      </c>
      <c r="F61" s="5" t="s">
        <v>45</v>
      </c>
      <c r="G61" s="600">
        <f t="shared" si="0"/>
        <v>156988</v>
      </c>
      <c r="H61" s="601">
        <f>155178+1810</f>
        <v>156988</v>
      </c>
      <c r="I61" s="601">
        <v>0</v>
      </c>
      <c r="J61" s="602">
        <v>0</v>
      </c>
    </row>
    <row r="62" spans="1:10" ht="55.5" customHeight="1" x14ac:dyDescent="0.2">
      <c r="A62" s="8" t="s">
        <v>157</v>
      </c>
      <c r="B62" s="756" t="s">
        <v>158</v>
      </c>
      <c r="C62" s="5" t="s">
        <v>155</v>
      </c>
      <c r="D62" s="5" t="s">
        <v>159</v>
      </c>
      <c r="E62" s="5" t="s">
        <v>21</v>
      </c>
      <c r="F62" s="5" t="s">
        <v>22</v>
      </c>
      <c r="G62" s="600">
        <f t="shared" si="0"/>
        <v>300000</v>
      </c>
      <c r="H62" s="601">
        <v>300000</v>
      </c>
      <c r="I62" s="601">
        <v>0</v>
      </c>
      <c r="J62" s="602">
        <v>0</v>
      </c>
    </row>
    <row r="63" spans="1:10" ht="55.5" customHeight="1" x14ac:dyDescent="0.2">
      <c r="A63" s="8" t="s">
        <v>463</v>
      </c>
      <c r="B63" s="756" t="s">
        <v>464</v>
      </c>
      <c r="C63" s="5" t="s">
        <v>155</v>
      </c>
      <c r="D63" s="5" t="s">
        <v>465</v>
      </c>
      <c r="E63" s="5" t="s">
        <v>21</v>
      </c>
      <c r="F63" s="5" t="s">
        <v>22</v>
      </c>
      <c r="G63" s="600">
        <f>H63+I63</f>
        <v>208566</v>
      </c>
      <c r="H63" s="601">
        <v>0</v>
      </c>
      <c r="I63" s="601">
        <v>208566</v>
      </c>
      <c r="J63" s="601">
        <v>208566</v>
      </c>
    </row>
    <row r="64" spans="1:10" ht="66.75" customHeight="1" x14ac:dyDescent="0.2">
      <c r="A64" s="8" t="s">
        <v>160</v>
      </c>
      <c r="B64" s="756" t="s">
        <v>47</v>
      </c>
      <c r="C64" s="5" t="s">
        <v>39</v>
      </c>
      <c r="D64" s="5" t="s">
        <v>48</v>
      </c>
      <c r="E64" s="5" t="s">
        <v>49</v>
      </c>
      <c r="F64" s="5" t="s">
        <v>50</v>
      </c>
      <c r="G64" s="600">
        <f t="shared" si="0"/>
        <v>0</v>
      </c>
      <c r="H64" s="601">
        <f>195000-195000</f>
        <v>0</v>
      </c>
      <c r="I64" s="601">
        <v>0</v>
      </c>
      <c r="J64" s="602">
        <v>0</v>
      </c>
    </row>
    <row r="65" spans="1:10" ht="33.75" customHeight="1" x14ac:dyDescent="0.2">
      <c r="A65" s="7" t="s">
        <v>732</v>
      </c>
      <c r="B65" s="642"/>
      <c r="C65" s="4"/>
      <c r="D65" s="4" t="s">
        <v>733</v>
      </c>
      <c r="E65" s="5"/>
      <c r="F65" s="5"/>
      <c r="G65" s="600">
        <f t="shared" si="0"/>
        <v>9679309.1500000004</v>
      </c>
      <c r="H65" s="601">
        <f>H67+H69+H71+H73+H74+H72+H75+H77+H78+H80+H79</f>
        <v>8360130.1500000004</v>
      </c>
      <c r="I65" s="601">
        <f>I67+I69+I71+I73+I74+I72+I75+I77+I78+I80+I79</f>
        <v>1319179</v>
      </c>
      <c r="J65" s="601">
        <f>J67+J69+J71+J73+J74+J72+J75+J77+J78+J80+J79</f>
        <v>1259179</v>
      </c>
    </row>
    <row r="66" spans="1:10" ht="25.5" hidden="1" customHeight="1" x14ac:dyDescent="0.2">
      <c r="A66" s="8"/>
      <c r="B66" s="756"/>
      <c r="C66" s="5"/>
      <c r="D66" s="5" t="s">
        <v>402</v>
      </c>
      <c r="E66" s="5"/>
      <c r="F66" s="5"/>
      <c r="G66" s="600">
        <f t="shared" si="0"/>
        <v>0</v>
      </c>
      <c r="H66" s="601"/>
      <c r="I66" s="601"/>
      <c r="J66" s="602"/>
    </row>
    <row r="67" spans="1:10" ht="106.5" customHeight="1" x14ac:dyDescent="0.2">
      <c r="A67" s="8" t="s">
        <v>682</v>
      </c>
      <c r="B67" s="756" t="s">
        <v>393</v>
      </c>
      <c r="C67" s="5" t="s">
        <v>394</v>
      </c>
      <c r="D67" s="5" t="s">
        <v>395</v>
      </c>
      <c r="E67" s="5" t="s">
        <v>738</v>
      </c>
      <c r="F67" s="5" t="s">
        <v>739</v>
      </c>
      <c r="G67" s="600">
        <f t="shared" si="0"/>
        <v>5398848.1500000004</v>
      </c>
      <c r="H67" s="601">
        <f>3645000+240000+245669.15+9000</f>
        <v>4139669.15</v>
      </c>
      <c r="I67" s="601">
        <f>1259179</f>
        <v>1259179</v>
      </c>
      <c r="J67" s="601">
        <f>1259179</f>
        <v>1259179</v>
      </c>
    </row>
    <row r="68" spans="1:10" ht="30.75" customHeight="1" x14ac:dyDescent="0.2">
      <c r="A68" s="8"/>
      <c r="B68" s="756"/>
      <c r="C68" s="5"/>
      <c r="D68" s="5" t="s">
        <v>402</v>
      </c>
      <c r="E68" s="3"/>
      <c r="F68" s="5"/>
      <c r="G68" s="600">
        <f t="shared" si="0"/>
        <v>2499179</v>
      </c>
      <c r="H68" s="601">
        <f>1000000+240000</f>
        <v>1240000</v>
      </c>
      <c r="I68" s="601">
        <v>1259179</v>
      </c>
      <c r="J68" s="602">
        <v>1259179</v>
      </c>
    </row>
    <row r="69" spans="1:10" ht="110.25" customHeight="1" x14ac:dyDescent="0.2">
      <c r="A69" s="511" t="s">
        <v>683</v>
      </c>
      <c r="B69" s="756" t="s">
        <v>397</v>
      </c>
      <c r="C69" s="5" t="s">
        <v>398</v>
      </c>
      <c r="D69" s="5" t="s">
        <v>399</v>
      </c>
      <c r="E69" s="5" t="s">
        <v>738</v>
      </c>
      <c r="F69" s="5" t="s">
        <v>739</v>
      </c>
      <c r="G69" s="600">
        <f t="shared" si="0"/>
        <v>2960494</v>
      </c>
      <c r="H69" s="601">
        <f>2449300+15000+187000+301509+7685</f>
        <v>2960494</v>
      </c>
      <c r="I69" s="601"/>
      <c r="J69" s="602"/>
    </row>
    <row r="70" spans="1:10" ht="28.5" customHeight="1" x14ac:dyDescent="0.2">
      <c r="A70" s="8"/>
      <c r="B70" s="756"/>
      <c r="C70" s="5"/>
      <c r="D70" s="5" t="s">
        <v>402</v>
      </c>
      <c r="E70" s="5"/>
      <c r="F70" s="5"/>
      <c r="G70" s="600">
        <f t="shared" si="0"/>
        <v>2064985</v>
      </c>
      <c r="H70" s="601">
        <f>1855300+15000+187000+7685</f>
        <v>2064985</v>
      </c>
      <c r="I70" s="601"/>
      <c r="J70" s="602"/>
    </row>
    <row r="71" spans="1:10" ht="51" x14ac:dyDescent="0.2">
      <c r="A71" s="511" t="s">
        <v>804</v>
      </c>
      <c r="B71" s="756" t="s">
        <v>28</v>
      </c>
      <c r="C71" s="5" t="s">
        <v>29</v>
      </c>
      <c r="D71" s="5" t="s">
        <v>30</v>
      </c>
      <c r="E71" s="5" t="s">
        <v>31</v>
      </c>
      <c r="F71" s="5" t="s">
        <v>32</v>
      </c>
      <c r="G71" s="600">
        <f t="shared" si="0"/>
        <v>12000</v>
      </c>
      <c r="H71" s="601">
        <v>12000</v>
      </c>
      <c r="I71" s="601">
        <v>0</v>
      </c>
      <c r="J71" s="602">
        <v>0</v>
      </c>
    </row>
    <row r="72" spans="1:10" ht="51" x14ac:dyDescent="0.2">
      <c r="A72" s="511" t="s">
        <v>802</v>
      </c>
      <c r="B72" s="756" t="s">
        <v>34</v>
      </c>
      <c r="C72" s="5" t="s">
        <v>35</v>
      </c>
      <c r="D72" s="5" t="s">
        <v>36</v>
      </c>
      <c r="E72" s="5" t="s">
        <v>31</v>
      </c>
      <c r="F72" s="5" t="s">
        <v>32</v>
      </c>
      <c r="G72" s="600">
        <f t="shared" si="0"/>
        <v>120000</v>
      </c>
      <c r="H72" s="601">
        <v>60000</v>
      </c>
      <c r="I72" s="601">
        <v>60000</v>
      </c>
      <c r="J72" s="602">
        <v>0</v>
      </c>
    </row>
    <row r="73" spans="1:10" ht="63.75" x14ac:dyDescent="0.2">
      <c r="A73" s="511" t="s">
        <v>805</v>
      </c>
      <c r="B73" s="756" t="s">
        <v>47</v>
      </c>
      <c r="C73" s="5" t="s">
        <v>39</v>
      </c>
      <c r="D73" s="5" t="s">
        <v>48</v>
      </c>
      <c r="E73" s="5" t="s">
        <v>49</v>
      </c>
      <c r="F73" s="5" t="s">
        <v>50</v>
      </c>
      <c r="G73" s="600">
        <f t="shared" si="0"/>
        <v>390000</v>
      </c>
      <c r="H73" s="601">
        <f>195000+195000</f>
        <v>390000</v>
      </c>
      <c r="I73" s="601">
        <v>0</v>
      </c>
      <c r="J73" s="602">
        <v>0</v>
      </c>
    </row>
    <row r="74" spans="1:10" ht="76.5" x14ac:dyDescent="0.2">
      <c r="A74" s="694" t="s">
        <v>806</v>
      </c>
      <c r="B74" s="756" t="s">
        <v>52</v>
      </c>
      <c r="C74" s="5" t="s">
        <v>53</v>
      </c>
      <c r="D74" s="5" t="s">
        <v>54</v>
      </c>
      <c r="E74" s="5" t="s">
        <v>31</v>
      </c>
      <c r="F74" s="5" t="s">
        <v>32</v>
      </c>
      <c r="G74" s="600">
        <f t="shared" si="0"/>
        <v>43467</v>
      </c>
      <c r="H74" s="601">
        <f>35000+8467</f>
        <v>43467</v>
      </c>
      <c r="I74" s="601">
        <v>0</v>
      </c>
      <c r="J74" s="602">
        <v>0</v>
      </c>
    </row>
    <row r="75" spans="1:10" ht="51" x14ac:dyDescent="0.2">
      <c r="A75" s="694" t="s">
        <v>807</v>
      </c>
      <c r="B75" s="756" t="s">
        <v>56</v>
      </c>
      <c r="C75" s="5" t="s">
        <v>57</v>
      </c>
      <c r="D75" s="5" t="s">
        <v>58</v>
      </c>
      <c r="E75" s="5" t="s">
        <v>31</v>
      </c>
      <c r="F75" s="5" t="s">
        <v>32</v>
      </c>
      <c r="G75" s="600">
        <f t="shared" si="0"/>
        <v>40500</v>
      </c>
      <c r="H75" s="601">
        <f>35600+4900</f>
        <v>40500</v>
      </c>
      <c r="I75" s="601">
        <v>0</v>
      </c>
      <c r="J75" s="602">
        <v>0</v>
      </c>
    </row>
    <row r="76" spans="1:10" ht="51" x14ac:dyDescent="0.2">
      <c r="A76" s="694" t="s">
        <v>790</v>
      </c>
      <c r="B76" s="756">
        <v>3192</v>
      </c>
      <c r="C76" s="5">
        <v>1030</v>
      </c>
      <c r="D76" s="5" t="s">
        <v>415</v>
      </c>
      <c r="E76" s="5" t="s">
        <v>31</v>
      </c>
      <c r="F76" s="5" t="s">
        <v>32</v>
      </c>
      <c r="G76" s="600">
        <f t="shared" si="0"/>
        <v>90000</v>
      </c>
      <c r="H76" s="601">
        <v>90000</v>
      </c>
      <c r="I76" s="601">
        <v>0</v>
      </c>
      <c r="J76" s="602">
        <v>0</v>
      </c>
    </row>
    <row r="77" spans="1:10" ht="51" x14ac:dyDescent="0.2">
      <c r="A77" s="694" t="s">
        <v>808</v>
      </c>
      <c r="B77" s="756" t="s">
        <v>60</v>
      </c>
      <c r="C77" s="5" t="s">
        <v>61</v>
      </c>
      <c r="D77" s="5" t="s">
        <v>62</v>
      </c>
      <c r="E77" s="5" t="s">
        <v>31</v>
      </c>
      <c r="F77" s="5" t="s">
        <v>32</v>
      </c>
      <c r="G77" s="600">
        <f t="shared" si="0"/>
        <v>0</v>
      </c>
      <c r="H77" s="601">
        <f>249000-249000</f>
        <v>0</v>
      </c>
      <c r="I77" s="601">
        <v>0</v>
      </c>
      <c r="J77" s="602">
        <v>0</v>
      </c>
    </row>
    <row r="78" spans="1:10" ht="76.5" x14ac:dyDescent="0.2">
      <c r="A78" s="694" t="s">
        <v>809</v>
      </c>
      <c r="B78" s="756" t="s">
        <v>64</v>
      </c>
      <c r="C78" s="5" t="s">
        <v>65</v>
      </c>
      <c r="D78" s="5" t="s">
        <v>66</v>
      </c>
      <c r="E78" s="5" t="s">
        <v>67</v>
      </c>
      <c r="F78" s="5" t="s">
        <v>68</v>
      </c>
      <c r="G78" s="600">
        <f t="shared" si="0"/>
        <v>100000</v>
      </c>
      <c r="H78" s="601">
        <v>100000</v>
      </c>
      <c r="I78" s="601">
        <v>0</v>
      </c>
      <c r="J78" s="602">
        <v>0</v>
      </c>
    </row>
    <row r="79" spans="1:10" ht="51" x14ac:dyDescent="0.2">
      <c r="A79" s="694" t="s">
        <v>809</v>
      </c>
      <c r="B79" s="756" t="s">
        <v>64</v>
      </c>
      <c r="C79" s="5" t="s">
        <v>65</v>
      </c>
      <c r="D79" s="5" t="s">
        <v>66</v>
      </c>
      <c r="E79" s="5" t="s">
        <v>21</v>
      </c>
      <c r="F79" s="5" t="s">
        <v>22</v>
      </c>
      <c r="G79" s="600">
        <f t="shared" si="0"/>
        <v>70000</v>
      </c>
      <c r="H79" s="601">
        <v>70000</v>
      </c>
      <c r="I79" s="601">
        <v>0</v>
      </c>
      <c r="J79" s="602">
        <v>0</v>
      </c>
    </row>
    <row r="80" spans="1:10" ht="51" x14ac:dyDescent="0.2">
      <c r="A80" s="694" t="s">
        <v>809</v>
      </c>
      <c r="B80" s="756" t="s">
        <v>64</v>
      </c>
      <c r="C80" s="5" t="s">
        <v>65</v>
      </c>
      <c r="D80" s="5" t="s">
        <v>66</v>
      </c>
      <c r="E80" s="5" t="s">
        <v>31</v>
      </c>
      <c r="F80" s="5" t="s">
        <v>32</v>
      </c>
      <c r="G80" s="600">
        <f t="shared" si="0"/>
        <v>544000</v>
      </c>
      <c r="H80" s="601">
        <f>450000+94000</f>
        <v>544000</v>
      </c>
      <c r="I80" s="601">
        <v>0</v>
      </c>
      <c r="J80" s="602">
        <v>0</v>
      </c>
    </row>
    <row r="81" spans="1:10" ht="32.25" customHeight="1" x14ac:dyDescent="0.2">
      <c r="A81" s="7" t="s">
        <v>161</v>
      </c>
      <c r="B81" s="642" t="s">
        <v>16</v>
      </c>
      <c r="C81" s="4" t="s">
        <v>16</v>
      </c>
      <c r="D81" s="4" t="s">
        <v>162</v>
      </c>
      <c r="E81" s="4" t="s">
        <v>16</v>
      </c>
      <c r="F81" s="4" t="s">
        <v>16</v>
      </c>
      <c r="G81" s="599">
        <f t="shared" ref="G81" si="1">SUM(G82:G88)</f>
        <v>425196</v>
      </c>
      <c r="H81" s="599">
        <f>SUM(H82:H88)</f>
        <v>295900</v>
      </c>
      <c r="I81" s="599">
        <f t="shared" ref="I81:J81" si="2">SUM(I82:I88)</f>
        <v>129296</v>
      </c>
      <c r="J81" s="599">
        <f t="shared" si="2"/>
        <v>0</v>
      </c>
    </row>
    <row r="82" spans="1:10" ht="38.25" x14ac:dyDescent="0.2">
      <c r="A82" s="8" t="s">
        <v>467</v>
      </c>
      <c r="B82" s="756" t="s">
        <v>440</v>
      </c>
      <c r="C82" s="5" t="s">
        <v>19</v>
      </c>
      <c r="D82" s="699" t="s">
        <v>441</v>
      </c>
      <c r="E82" s="4"/>
      <c r="F82" s="4"/>
      <c r="G82" s="600">
        <f t="shared" si="0"/>
        <v>1500</v>
      </c>
      <c r="H82" s="600">
        <v>1500</v>
      </c>
      <c r="I82" s="698"/>
      <c r="J82" s="643"/>
    </row>
    <row r="83" spans="1:10" ht="54.75" customHeight="1" x14ac:dyDescent="0.2">
      <c r="A83" s="8" t="s">
        <v>163</v>
      </c>
      <c r="B83" s="756" t="s">
        <v>164</v>
      </c>
      <c r="C83" s="5" t="s">
        <v>151</v>
      </c>
      <c r="D83" s="5" t="s">
        <v>165</v>
      </c>
      <c r="E83" s="5" t="s">
        <v>21</v>
      </c>
      <c r="F83" s="5" t="s">
        <v>22</v>
      </c>
      <c r="G83" s="600">
        <f t="shared" si="0"/>
        <v>129296</v>
      </c>
      <c r="H83" s="601">
        <v>0</v>
      </c>
      <c r="I83" s="601">
        <v>129296</v>
      </c>
      <c r="J83" s="602">
        <v>0</v>
      </c>
    </row>
    <row r="84" spans="1:10" s="895" customFormat="1" ht="54.75" customHeight="1" x14ac:dyDescent="0.2">
      <c r="A84" s="893" t="s">
        <v>477</v>
      </c>
      <c r="B84" s="758" t="s">
        <v>478</v>
      </c>
      <c r="C84" s="894" t="s">
        <v>479</v>
      </c>
      <c r="D84" s="894" t="s">
        <v>480</v>
      </c>
      <c r="E84" s="894" t="s">
        <v>21</v>
      </c>
      <c r="F84" s="894" t="s">
        <v>22</v>
      </c>
      <c r="G84" s="600">
        <f>H84+I84</f>
        <v>186000</v>
      </c>
      <c r="H84" s="601">
        <f>48000+76500+43000-1500+20000</f>
        <v>186000</v>
      </c>
      <c r="I84" s="601"/>
      <c r="J84" s="602"/>
    </row>
    <row r="85" spans="1:10" ht="54.75" customHeight="1" x14ac:dyDescent="0.2">
      <c r="A85" s="8" t="s">
        <v>481</v>
      </c>
      <c r="B85" s="756" t="s">
        <v>482</v>
      </c>
      <c r="C85" s="5" t="s">
        <v>168</v>
      </c>
      <c r="D85" s="5" t="s">
        <v>483</v>
      </c>
      <c r="E85" s="5" t="s">
        <v>21</v>
      </c>
      <c r="F85" s="5" t="s">
        <v>22</v>
      </c>
      <c r="G85" s="600">
        <f>H85+I85</f>
        <v>1500</v>
      </c>
      <c r="H85" s="601">
        <v>1500</v>
      </c>
      <c r="I85" s="601"/>
      <c r="J85" s="602"/>
    </row>
    <row r="86" spans="1:10" ht="51" x14ac:dyDescent="0.2">
      <c r="A86" s="8" t="s">
        <v>166</v>
      </c>
      <c r="B86" s="756" t="s">
        <v>167</v>
      </c>
      <c r="C86" s="5" t="s">
        <v>168</v>
      </c>
      <c r="D86" s="5" t="s">
        <v>169</v>
      </c>
      <c r="E86" s="5" t="s">
        <v>21</v>
      </c>
      <c r="F86" s="5" t="s">
        <v>22</v>
      </c>
      <c r="G86" s="600">
        <f t="shared" si="0"/>
        <v>42900</v>
      </c>
      <c r="H86" s="601">
        <v>42900</v>
      </c>
      <c r="I86" s="601">
        <v>0</v>
      </c>
      <c r="J86" s="602">
        <v>0</v>
      </c>
    </row>
    <row r="87" spans="1:10" ht="63.75" x14ac:dyDescent="0.2">
      <c r="A87" s="8" t="s">
        <v>170</v>
      </c>
      <c r="B87" s="756" t="s">
        <v>171</v>
      </c>
      <c r="C87" s="5" t="s">
        <v>172</v>
      </c>
      <c r="D87" s="5" t="s">
        <v>173</v>
      </c>
      <c r="E87" s="5" t="s">
        <v>174</v>
      </c>
      <c r="F87" s="5" t="s">
        <v>175</v>
      </c>
      <c r="G87" s="600">
        <f t="shared" si="0"/>
        <v>49000</v>
      </c>
      <c r="H87" s="601">
        <v>49000</v>
      </c>
      <c r="I87" s="601">
        <v>0</v>
      </c>
      <c r="J87" s="602">
        <v>0</v>
      </c>
    </row>
    <row r="88" spans="1:10" ht="38.25" x14ac:dyDescent="0.2">
      <c r="A88" s="8" t="s">
        <v>176</v>
      </c>
      <c r="B88" s="756" t="s">
        <v>177</v>
      </c>
      <c r="C88" s="5" t="s">
        <v>178</v>
      </c>
      <c r="D88" s="5" t="s">
        <v>179</v>
      </c>
      <c r="E88" s="5" t="s">
        <v>180</v>
      </c>
      <c r="F88" s="5" t="s">
        <v>181</v>
      </c>
      <c r="G88" s="600">
        <f>H88+I88</f>
        <v>15000</v>
      </c>
      <c r="H88" s="601">
        <v>15000</v>
      </c>
      <c r="I88" s="601">
        <v>0</v>
      </c>
      <c r="J88" s="602">
        <v>0</v>
      </c>
    </row>
    <row r="89" spans="1:10" ht="25.5" x14ac:dyDescent="0.2">
      <c r="A89" s="7">
        <v>3700000</v>
      </c>
      <c r="B89" s="642"/>
      <c r="C89" s="4"/>
      <c r="D89" s="4" t="s">
        <v>486</v>
      </c>
      <c r="E89" s="5"/>
      <c r="F89" s="5"/>
      <c r="G89" s="599">
        <f>G90+G91</f>
        <v>820000</v>
      </c>
      <c r="H89" s="599">
        <f>H90+H91</f>
        <v>0</v>
      </c>
      <c r="I89" s="599">
        <f>I90+I91</f>
        <v>820000</v>
      </c>
      <c r="J89" s="599">
        <f>J90+J91</f>
        <v>820000</v>
      </c>
    </row>
    <row r="90" spans="1:10" ht="51" x14ac:dyDescent="0.2">
      <c r="A90" s="8" t="s">
        <v>834</v>
      </c>
      <c r="B90" s="756" t="s">
        <v>836</v>
      </c>
      <c r="C90" s="5" t="s">
        <v>24</v>
      </c>
      <c r="D90" s="5" t="s">
        <v>343</v>
      </c>
      <c r="E90" s="5" t="s">
        <v>21</v>
      </c>
      <c r="F90" s="5" t="s">
        <v>22</v>
      </c>
      <c r="G90" s="600">
        <f>H90+I90</f>
        <v>620000</v>
      </c>
      <c r="H90" s="601"/>
      <c r="I90" s="601">
        <v>620000</v>
      </c>
      <c r="J90" s="601">
        <v>620000</v>
      </c>
    </row>
    <row r="91" spans="1:10" ht="89.25" x14ac:dyDescent="0.2">
      <c r="A91" s="8" t="s">
        <v>833</v>
      </c>
      <c r="B91" s="756" t="s">
        <v>815</v>
      </c>
      <c r="C91" s="5" t="s">
        <v>24</v>
      </c>
      <c r="D91" s="5" t="s">
        <v>819</v>
      </c>
      <c r="E91" s="5" t="s">
        <v>131</v>
      </c>
      <c r="F91" s="5" t="s">
        <v>132</v>
      </c>
      <c r="G91" s="600">
        <f>H91+I91</f>
        <v>200000</v>
      </c>
      <c r="H91" s="601"/>
      <c r="I91" s="601">
        <v>200000</v>
      </c>
      <c r="J91" s="601">
        <v>200000</v>
      </c>
    </row>
    <row r="92" spans="1:10" ht="12.75" hidden="1" customHeight="1" x14ac:dyDescent="0.2">
      <c r="A92" s="8"/>
      <c r="B92" s="756"/>
      <c r="C92" s="5"/>
      <c r="D92" s="5"/>
      <c r="E92" s="5"/>
      <c r="F92" s="5"/>
      <c r="G92" s="600"/>
      <c r="H92" s="601"/>
      <c r="I92" s="601"/>
      <c r="J92" s="602"/>
    </row>
    <row r="93" spans="1:10" ht="12.75" hidden="1" customHeight="1" x14ac:dyDescent="0.2">
      <c r="A93" s="8"/>
      <c r="B93" s="756"/>
      <c r="C93" s="5"/>
      <c r="D93" s="5"/>
      <c r="E93" s="5"/>
      <c r="F93" s="5"/>
      <c r="G93" s="600"/>
      <c r="H93" s="601"/>
      <c r="I93" s="601"/>
      <c r="J93" s="602"/>
    </row>
    <row r="94" spans="1:10" ht="12.75" hidden="1" customHeight="1" x14ac:dyDescent="0.2">
      <c r="A94" s="8"/>
      <c r="B94" s="756"/>
      <c r="C94" s="5"/>
      <c r="D94" s="5"/>
      <c r="E94" s="5"/>
      <c r="F94" s="5"/>
      <c r="G94" s="600"/>
      <c r="H94" s="601"/>
      <c r="I94" s="601"/>
      <c r="J94" s="602"/>
    </row>
    <row r="95" spans="1:10" ht="12.75" hidden="1" customHeight="1" x14ac:dyDescent="0.2">
      <c r="A95" s="8"/>
      <c r="B95" s="756"/>
      <c r="C95" s="5"/>
      <c r="D95" s="5"/>
      <c r="E95" s="5"/>
      <c r="F95" s="5"/>
      <c r="G95" s="600"/>
      <c r="H95" s="601"/>
      <c r="I95" s="601"/>
      <c r="J95" s="602"/>
    </row>
    <row r="96" spans="1:10" ht="12.75" hidden="1" customHeight="1" x14ac:dyDescent="0.2">
      <c r="A96" s="8"/>
      <c r="B96" s="756"/>
      <c r="C96" s="5"/>
      <c r="D96" s="5"/>
      <c r="E96" s="5"/>
      <c r="F96" s="5"/>
      <c r="G96" s="600"/>
      <c r="H96" s="601"/>
      <c r="I96" s="601"/>
      <c r="J96" s="602"/>
    </row>
    <row r="97" spans="1:11" hidden="1" x14ac:dyDescent="0.2">
      <c r="A97" s="8"/>
      <c r="B97" s="756"/>
      <c r="C97" s="5"/>
      <c r="D97" s="5"/>
      <c r="E97" s="5"/>
      <c r="F97" s="5"/>
      <c r="G97" s="600"/>
      <c r="H97" s="601"/>
      <c r="I97" s="601"/>
      <c r="J97" s="602"/>
    </row>
    <row r="98" spans="1:11" hidden="1" x14ac:dyDescent="0.2">
      <c r="A98" s="8"/>
      <c r="B98" s="756"/>
      <c r="C98" s="5"/>
      <c r="D98" s="5"/>
      <c r="E98" s="5"/>
      <c r="F98" s="5"/>
      <c r="G98" s="600"/>
      <c r="H98" s="601"/>
      <c r="I98" s="601"/>
      <c r="J98" s="602"/>
    </row>
    <row r="99" spans="1:11" hidden="1" x14ac:dyDescent="0.2">
      <c r="A99" s="8"/>
      <c r="B99" s="756"/>
      <c r="C99" s="5"/>
      <c r="D99" s="5"/>
      <c r="E99" s="5"/>
      <c r="F99" s="5"/>
      <c r="G99" s="600"/>
      <c r="H99" s="601"/>
      <c r="I99" s="601"/>
      <c r="J99" s="602"/>
    </row>
    <row r="100" spans="1:11" hidden="1" x14ac:dyDescent="0.2">
      <c r="A100" s="8"/>
      <c r="B100" s="756"/>
      <c r="C100" s="5"/>
      <c r="D100" s="5"/>
      <c r="E100" s="5"/>
      <c r="F100" s="5"/>
      <c r="G100" s="600"/>
      <c r="H100" s="601"/>
      <c r="I100" s="601"/>
      <c r="J100" s="602"/>
    </row>
    <row r="101" spans="1:11" ht="44.25" hidden="1" customHeight="1" x14ac:dyDescent="0.2">
      <c r="A101" s="8"/>
      <c r="B101" s="756"/>
      <c r="C101" s="5"/>
      <c r="D101" s="5"/>
      <c r="E101" s="5"/>
      <c r="F101" s="5"/>
      <c r="G101" s="600"/>
      <c r="H101" s="601"/>
      <c r="I101" s="601">
        <v>0</v>
      </c>
      <c r="J101" s="602">
        <v>0</v>
      </c>
    </row>
    <row r="102" spans="1:11" ht="23.25" customHeight="1" thickBot="1" x14ac:dyDescent="0.25">
      <c r="A102" s="604" t="s">
        <v>183</v>
      </c>
      <c r="B102" s="605" t="s">
        <v>183</v>
      </c>
      <c r="C102" s="605" t="s">
        <v>183</v>
      </c>
      <c r="D102" s="606" t="s">
        <v>182</v>
      </c>
      <c r="E102" s="606" t="s">
        <v>183</v>
      </c>
      <c r="F102" s="606" t="s">
        <v>183</v>
      </c>
      <c r="G102" s="603">
        <f>G11+G53+G81+G65+G89</f>
        <v>29707459.740000002</v>
      </c>
      <c r="H102" s="603">
        <f>H11+H53+H81+H65+H89</f>
        <v>21032534.149999999</v>
      </c>
      <c r="I102" s="603">
        <f>I11+I53+I81+I65+I89</f>
        <v>8674925.5899999999</v>
      </c>
      <c r="J102" s="603">
        <f>J11+J53+J81+J65+J89</f>
        <v>6569496</v>
      </c>
    </row>
    <row r="103" spans="1:11" x14ac:dyDescent="0.2">
      <c r="G103" s="512"/>
      <c r="K103" s="1">
        <f>J103-79300</f>
        <v>-79300</v>
      </c>
    </row>
    <row r="104" spans="1:11" x14ac:dyDescent="0.2">
      <c r="J104" s="512"/>
      <c r="K104" s="512">
        <f>J102-K103</f>
        <v>6648796</v>
      </c>
    </row>
    <row r="105" spans="1:11" ht="15.75" x14ac:dyDescent="0.25">
      <c r="D105" s="613" t="s">
        <v>767</v>
      </c>
      <c r="H105" s="613" t="s">
        <v>765</v>
      </c>
    </row>
  </sheetData>
  <mergeCells count="10">
    <mergeCell ref="A5:J5"/>
    <mergeCell ref="A8:A9"/>
    <mergeCell ref="B8:B9"/>
    <mergeCell ref="C8:C9"/>
    <mergeCell ref="D8:D9"/>
    <mergeCell ref="E8:E9"/>
    <mergeCell ref="F8:F9"/>
    <mergeCell ref="G8:G9"/>
    <mergeCell ref="H8:H9"/>
    <mergeCell ref="I8:J8"/>
  </mergeCells>
  <pageMargins left="0.78740157480314965" right="0.78740157480314965" top="1.1811023622047245" bottom="0.39370078740157483" header="0" footer="0"/>
  <pageSetup paperSize="9" scale="90" orientation="landscape"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F200"/>
  <sheetViews>
    <sheetView view="pageBreakPreview" zoomScale="75" zoomScaleNormal="100" zoomScaleSheetLayoutView="75" workbookViewId="0">
      <selection activeCell="E204" sqref="E204"/>
    </sheetView>
  </sheetViews>
  <sheetFormatPr defaultRowHeight="11.25" x14ac:dyDescent="0.2"/>
  <cols>
    <col min="1" max="1" width="16" style="444" customWidth="1"/>
    <col min="2" max="2" width="11" style="504" customWidth="1"/>
    <col min="3" max="3" width="14.28515625" style="505" customWidth="1"/>
    <col min="4" max="4" width="17.140625" style="501" customWidth="1"/>
    <col min="5" max="5" width="126.140625" style="444" customWidth="1"/>
    <col min="6" max="6" width="17.28515625" style="444" customWidth="1"/>
    <col min="7" max="256" width="9.140625" style="444"/>
    <col min="257" max="257" width="16" style="444" customWidth="1"/>
    <col min="258" max="258" width="11" style="444" customWidth="1"/>
    <col min="259" max="259" width="14.28515625" style="444" customWidth="1"/>
    <col min="260" max="260" width="17.140625" style="444" customWidth="1"/>
    <col min="261" max="261" width="126.140625" style="444" customWidth="1"/>
    <col min="262" max="262" width="9.140625" style="444" customWidth="1"/>
    <col min="263" max="512" width="9.140625" style="444"/>
    <col min="513" max="513" width="16" style="444" customWidth="1"/>
    <col min="514" max="514" width="11" style="444" customWidth="1"/>
    <col min="515" max="515" width="14.28515625" style="444" customWidth="1"/>
    <col min="516" max="516" width="17.140625" style="444" customWidth="1"/>
    <col min="517" max="517" width="126.140625" style="444" customWidth="1"/>
    <col min="518" max="518" width="9.140625" style="444" customWidth="1"/>
    <col min="519" max="768" width="9.140625" style="444"/>
    <col min="769" max="769" width="16" style="444" customWidth="1"/>
    <col min="770" max="770" width="11" style="444" customWidth="1"/>
    <col min="771" max="771" width="14.28515625" style="444" customWidth="1"/>
    <col min="772" max="772" width="17.140625" style="444" customWidth="1"/>
    <col min="773" max="773" width="126.140625" style="444" customWidth="1"/>
    <col min="774" max="774" width="9.140625" style="444" customWidth="1"/>
    <col min="775" max="1024" width="9.140625" style="444"/>
    <col min="1025" max="1025" width="16" style="444" customWidth="1"/>
    <col min="1026" max="1026" width="11" style="444" customWidth="1"/>
    <col min="1027" max="1027" width="14.28515625" style="444" customWidth="1"/>
    <col min="1028" max="1028" width="17.140625" style="444" customWidth="1"/>
    <col min="1029" max="1029" width="126.140625" style="444" customWidth="1"/>
    <col min="1030" max="1030" width="9.140625" style="444" customWidth="1"/>
    <col min="1031" max="1280" width="9.140625" style="444"/>
    <col min="1281" max="1281" width="16" style="444" customWidth="1"/>
    <col min="1282" max="1282" width="11" style="444" customWidth="1"/>
    <col min="1283" max="1283" width="14.28515625" style="444" customWidth="1"/>
    <col min="1284" max="1284" width="17.140625" style="444" customWidth="1"/>
    <col min="1285" max="1285" width="126.140625" style="444" customWidth="1"/>
    <col min="1286" max="1286" width="9.140625" style="444" customWidth="1"/>
    <col min="1287" max="1536" width="9.140625" style="444"/>
    <col min="1537" max="1537" width="16" style="444" customWidth="1"/>
    <col min="1538" max="1538" width="11" style="444" customWidth="1"/>
    <col min="1539" max="1539" width="14.28515625" style="444" customWidth="1"/>
    <col min="1540" max="1540" width="17.140625" style="444" customWidth="1"/>
    <col min="1541" max="1541" width="126.140625" style="444" customWidth="1"/>
    <col min="1542" max="1542" width="9.140625" style="444" customWidth="1"/>
    <col min="1543" max="1792" width="9.140625" style="444"/>
    <col min="1793" max="1793" width="16" style="444" customWidth="1"/>
    <col min="1794" max="1794" width="11" style="444" customWidth="1"/>
    <col min="1795" max="1795" width="14.28515625" style="444" customWidth="1"/>
    <col min="1796" max="1796" width="17.140625" style="444" customWidth="1"/>
    <col min="1797" max="1797" width="126.140625" style="444" customWidth="1"/>
    <col min="1798" max="1798" width="9.140625" style="444" customWidth="1"/>
    <col min="1799" max="2048" width="9.140625" style="444"/>
    <col min="2049" max="2049" width="16" style="444" customWidth="1"/>
    <col min="2050" max="2050" width="11" style="444" customWidth="1"/>
    <col min="2051" max="2051" width="14.28515625" style="444" customWidth="1"/>
    <col min="2052" max="2052" width="17.140625" style="444" customWidth="1"/>
    <col min="2053" max="2053" width="126.140625" style="444" customWidth="1"/>
    <col min="2054" max="2054" width="9.140625" style="444" customWidth="1"/>
    <col min="2055" max="2304" width="9.140625" style="444"/>
    <col min="2305" max="2305" width="16" style="444" customWidth="1"/>
    <col min="2306" max="2306" width="11" style="444" customWidth="1"/>
    <col min="2307" max="2307" width="14.28515625" style="444" customWidth="1"/>
    <col min="2308" max="2308" width="17.140625" style="444" customWidth="1"/>
    <col min="2309" max="2309" width="126.140625" style="444" customWidth="1"/>
    <col min="2310" max="2310" width="9.140625" style="444" customWidth="1"/>
    <col min="2311" max="2560" width="9.140625" style="444"/>
    <col min="2561" max="2561" width="16" style="444" customWidth="1"/>
    <col min="2562" max="2562" width="11" style="444" customWidth="1"/>
    <col min="2563" max="2563" width="14.28515625" style="444" customWidth="1"/>
    <col min="2564" max="2564" width="17.140625" style="444" customWidth="1"/>
    <col min="2565" max="2565" width="126.140625" style="444" customWidth="1"/>
    <col min="2566" max="2566" width="9.140625" style="444" customWidth="1"/>
    <col min="2567" max="2816" width="9.140625" style="444"/>
    <col min="2817" max="2817" width="16" style="444" customWidth="1"/>
    <col min="2818" max="2818" width="11" style="444" customWidth="1"/>
    <col min="2819" max="2819" width="14.28515625" style="444" customWidth="1"/>
    <col min="2820" max="2820" width="17.140625" style="444" customWidth="1"/>
    <col min="2821" max="2821" width="126.140625" style="444" customWidth="1"/>
    <col min="2822" max="2822" width="9.140625" style="444" customWidth="1"/>
    <col min="2823" max="3072" width="9.140625" style="444"/>
    <col min="3073" max="3073" width="16" style="444" customWidth="1"/>
    <col min="3074" max="3074" width="11" style="444" customWidth="1"/>
    <col min="3075" max="3075" width="14.28515625" style="444" customWidth="1"/>
    <col min="3076" max="3076" width="17.140625" style="444" customWidth="1"/>
    <col min="3077" max="3077" width="126.140625" style="444" customWidth="1"/>
    <col min="3078" max="3078" width="9.140625" style="444" customWidth="1"/>
    <col min="3079" max="3328" width="9.140625" style="444"/>
    <col min="3329" max="3329" width="16" style="444" customWidth="1"/>
    <col min="3330" max="3330" width="11" style="444" customWidth="1"/>
    <col min="3331" max="3331" width="14.28515625" style="444" customWidth="1"/>
    <col min="3332" max="3332" width="17.140625" style="444" customWidth="1"/>
    <col min="3333" max="3333" width="126.140625" style="444" customWidth="1"/>
    <col min="3334" max="3334" width="9.140625" style="444" customWidth="1"/>
    <col min="3335" max="3584" width="9.140625" style="444"/>
    <col min="3585" max="3585" width="16" style="444" customWidth="1"/>
    <col min="3586" max="3586" width="11" style="444" customWidth="1"/>
    <col min="3587" max="3587" width="14.28515625" style="444" customWidth="1"/>
    <col min="3588" max="3588" width="17.140625" style="444" customWidth="1"/>
    <col min="3589" max="3589" width="126.140625" style="444" customWidth="1"/>
    <col min="3590" max="3590" width="9.140625" style="444" customWidth="1"/>
    <col min="3591" max="3840" width="9.140625" style="444"/>
    <col min="3841" max="3841" width="16" style="444" customWidth="1"/>
    <col min="3842" max="3842" width="11" style="444" customWidth="1"/>
    <col min="3843" max="3843" width="14.28515625" style="444" customWidth="1"/>
    <col min="3844" max="3844" width="17.140625" style="444" customWidth="1"/>
    <col min="3845" max="3845" width="126.140625" style="444" customWidth="1"/>
    <col min="3846" max="3846" width="9.140625" style="444" customWidth="1"/>
    <col min="3847" max="4096" width="9.140625" style="444"/>
    <col min="4097" max="4097" width="16" style="444" customWidth="1"/>
    <col min="4098" max="4098" width="11" style="444" customWidth="1"/>
    <col min="4099" max="4099" width="14.28515625" style="444" customWidth="1"/>
    <col min="4100" max="4100" width="17.140625" style="444" customWidth="1"/>
    <col min="4101" max="4101" width="126.140625" style="444" customWidth="1"/>
    <col min="4102" max="4102" width="9.140625" style="444" customWidth="1"/>
    <col min="4103" max="4352" width="9.140625" style="444"/>
    <col min="4353" max="4353" width="16" style="444" customWidth="1"/>
    <col min="4354" max="4354" width="11" style="444" customWidth="1"/>
    <col min="4355" max="4355" width="14.28515625" style="444" customWidth="1"/>
    <col min="4356" max="4356" width="17.140625" style="444" customWidth="1"/>
    <col min="4357" max="4357" width="126.140625" style="444" customWidth="1"/>
    <col min="4358" max="4358" width="9.140625" style="444" customWidth="1"/>
    <col min="4359" max="4608" width="9.140625" style="444"/>
    <col min="4609" max="4609" width="16" style="444" customWidth="1"/>
    <col min="4610" max="4610" width="11" style="444" customWidth="1"/>
    <col min="4611" max="4611" width="14.28515625" style="444" customWidth="1"/>
    <col min="4612" max="4612" width="17.140625" style="444" customWidth="1"/>
    <col min="4613" max="4613" width="126.140625" style="444" customWidth="1"/>
    <col min="4614" max="4614" width="9.140625" style="444" customWidth="1"/>
    <col min="4615" max="4864" width="9.140625" style="444"/>
    <col min="4865" max="4865" width="16" style="444" customWidth="1"/>
    <col min="4866" max="4866" width="11" style="444" customWidth="1"/>
    <col min="4867" max="4867" width="14.28515625" style="444" customWidth="1"/>
    <col min="4868" max="4868" width="17.140625" style="444" customWidth="1"/>
    <col min="4869" max="4869" width="126.140625" style="444" customWidth="1"/>
    <col min="4870" max="4870" width="9.140625" style="444" customWidth="1"/>
    <col min="4871" max="5120" width="9.140625" style="444"/>
    <col min="5121" max="5121" width="16" style="444" customWidth="1"/>
    <col min="5122" max="5122" width="11" style="444" customWidth="1"/>
    <col min="5123" max="5123" width="14.28515625" style="444" customWidth="1"/>
    <col min="5124" max="5124" width="17.140625" style="444" customWidth="1"/>
    <col min="5125" max="5125" width="126.140625" style="444" customWidth="1"/>
    <col min="5126" max="5126" width="9.140625" style="444" customWidth="1"/>
    <col min="5127" max="5376" width="9.140625" style="444"/>
    <col min="5377" max="5377" width="16" style="444" customWidth="1"/>
    <col min="5378" max="5378" width="11" style="444" customWidth="1"/>
    <col min="5379" max="5379" width="14.28515625" style="444" customWidth="1"/>
    <col min="5380" max="5380" width="17.140625" style="444" customWidth="1"/>
    <col min="5381" max="5381" width="126.140625" style="444" customWidth="1"/>
    <col min="5382" max="5382" width="9.140625" style="444" customWidth="1"/>
    <col min="5383" max="5632" width="9.140625" style="444"/>
    <col min="5633" max="5633" width="16" style="444" customWidth="1"/>
    <col min="5634" max="5634" width="11" style="444" customWidth="1"/>
    <col min="5635" max="5635" width="14.28515625" style="444" customWidth="1"/>
    <col min="5636" max="5636" width="17.140625" style="444" customWidth="1"/>
    <col min="5637" max="5637" width="126.140625" style="444" customWidth="1"/>
    <col min="5638" max="5638" width="9.140625" style="444" customWidth="1"/>
    <col min="5639" max="5888" width="9.140625" style="444"/>
    <col min="5889" max="5889" width="16" style="444" customWidth="1"/>
    <col min="5890" max="5890" width="11" style="444" customWidth="1"/>
    <col min="5891" max="5891" width="14.28515625" style="444" customWidth="1"/>
    <col min="5892" max="5892" width="17.140625" style="444" customWidth="1"/>
    <col min="5893" max="5893" width="126.140625" style="444" customWidth="1"/>
    <col min="5894" max="5894" width="9.140625" style="444" customWidth="1"/>
    <col min="5895" max="6144" width="9.140625" style="444"/>
    <col min="6145" max="6145" width="16" style="444" customWidth="1"/>
    <col min="6146" max="6146" width="11" style="444" customWidth="1"/>
    <col min="6147" max="6147" width="14.28515625" style="444" customWidth="1"/>
    <col min="6148" max="6148" width="17.140625" style="444" customWidth="1"/>
    <col min="6149" max="6149" width="126.140625" style="444" customWidth="1"/>
    <col min="6150" max="6150" width="9.140625" style="444" customWidth="1"/>
    <col min="6151" max="6400" width="9.140625" style="444"/>
    <col min="6401" max="6401" width="16" style="444" customWidth="1"/>
    <col min="6402" max="6402" width="11" style="444" customWidth="1"/>
    <col min="6403" max="6403" width="14.28515625" style="444" customWidth="1"/>
    <col min="6404" max="6404" width="17.140625" style="444" customWidth="1"/>
    <col min="6405" max="6405" width="126.140625" style="444" customWidth="1"/>
    <col min="6406" max="6406" width="9.140625" style="444" customWidth="1"/>
    <col min="6407" max="6656" width="9.140625" style="444"/>
    <col min="6657" max="6657" width="16" style="444" customWidth="1"/>
    <col min="6658" max="6658" width="11" style="444" customWidth="1"/>
    <col min="6659" max="6659" width="14.28515625" style="444" customWidth="1"/>
    <col min="6660" max="6660" width="17.140625" style="444" customWidth="1"/>
    <col min="6661" max="6661" width="126.140625" style="444" customWidth="1"/>
    <col min="6662" max="6662" width="9.140625" style="444" customWidth="1"/>
    <col min="6663" max="6912" width="9.140625" style="444"/>
    <col min="6913" max="6913" width="16" style="444" customWidth="1"/>
    <col min="6914" max="6914" width="11" style="444" customWidth="1"/>
    <col min="6915" max="6915" width="14.28515625" style="444" customWidth="1"/>
    <col min="6916" max="6916" width="17.140625" style="444" customWidth="1"/>
    <col min="6917" max="6917" width="126.140625" style="444" customWidth="1"/>
    <col min="6918" max="6918" width="9.140625" style="444" customWidth="1"/>
    <col min="6919" max="7168" width="9.140625" style="444"/>
    <col min="7169" max="7169" width="16" style="444" customWidth="1"/>
    <col min="7170" max="7170" width="11" style="444" customWidth="1"/>
    <col min="7171" max="7171" width="14.28515625" style="444" customWidth="1"/>
    <col min="7172" max="7172" width="17.140625" style="444" customWidth="1"/>
    <col min="7173" max="7173" width="126.140625" style="444" customWidth="1"/>
    <col min="7174" max="7174" width="9.140625" style="444" customWidth="1"/>
    <col min="7175" max="7424" width="9.140625" style="444"/>
    <col min="7425" max="7425" width="16" style="444" customWidth="1"/>
    <col min="7426" max="7426" width="11" style="444" customWidth="1"/>
    <col min="7427" max="7427" width="14.28515625" style="444" customWidth="1"/>
    <col min="7428" max="7428" width="17.140625" style="444" customWidth="1"/>
    <col min="7429" max="7429" width="126.140625" style="444" customWidth="1"/>
    <col min="7430" max="7430" width="9.140625" style="444" customWidth="1"/>
    <col min="7431" max="7680" width="9.140625" style="444"/>
    <col min="7681" max="7681" width="16" style="444" customWidth="1"/>
    <col min="7682" max="7682" width="11" style="444" customWidth="1"/>
    <col min="7683" max="7683" width="14.28515625" style="444" customWidth="1"/>
    <col min="7684" max="7684" width="17.140625" style="444" customWidth="1"/>
    <col min="7685" max="7685" width="126.140625" style="444" customWidth="1"/>
    <col min="7686" max="7686" width="9.140625" style="444" customWidth="1"/>
    <col min="7687" max="7936" width="9.140625" style="444"/>
    <col min="7937" max="7937" width="16" style="444" customWidth="1"/>
    <col min="7938" max="7938" width="11" style="444" customWidth="1"/>
    <col min="7939" max="7939" width="14.28515625" style="444" customWidth="1"/>
    <col min="7940" max="7940" width="17.140625" style="444" customWidth="1"/>
    <col min="7941" max="7941" width="126.140625" style="444" customWidth="1"/>
    <col min="7942" max="7942" width="9.140625" style="444" customWidth="1"/>
    <col min="7943" max="8192" width="9.140625" style="444"/>
    <col min="8193" max="8193" width="16" style="444" customWidth="1"/>
    <col min="8194" max="8194" width="11" style="444" customWidth="1"/>
    <col min="8195" max="8195" width="14.28515625" style="444" customWidth="1"/>
    <col min="8196" max="8196" width="17.140625" style="444" customWidth="1"/>
    <col min="8197" max="8197" width="126.140625" style="444" customWidth="1"/>
    <col min="8198" max="8198" width="9.140625" style="444" customWidth="1"/>
    <col min="8199" max="8448" width="9.140625" style="444"/>
    <col min="8449" max="8449" width="16" style="444" customWidth="1"/>
    <col min="8450" max="8450" width="11" style="444" customWidth="1"/>
    <col min="8451" max="8451" width="14.28515625" style="444" customWidth="1"/>
    <col min="8452" max="8452" width="17.140625" style="444" customWidth="1"/>
    <col min="8453" max="8453" width="126.140625" style="444" customWidth="1"/>
    <col min="8454" max="8454" width="9.140625" style="444" customWidth="1"/>
    <col min="8455" max="8704" width="9.140625" style="444"/>
    <col min="8705" max="8705" width="16" style="444" customWidth="1"/>
    <col min="8706" max="8706" width="11" style="444" customWidth="1"/>
    <col min="8707" max="8707" width="14.28515625" style="444" customWidth="1"/>
    <col min="8708" max="8708" width="17.140625" style="444" customWidth="1"/>
    <col min="8709" max="8709" width="126.140625" style="444" customWidth="1"/>
    <col min="8710" max="8710" width="9.140625" style="444" customWidth="1"/>
    <col min="8711" max="8960" width="9.140625" style="444"/>
    <col min="8961" max="8961" width="16" style="444" customWidth="1"/>
    <col min="8962" max="8962" width="11" style="444" customWidth="1"/>
    <col min="8963" max="8963" width="14.28515625" style="444" customWidth="1"/>
    <col min="8964" max="8964" width="17.140625" style="444" customWidth="1"/>
    <col min="8965" max="8965" width="126.140625" style="444" customWidth="1"/>
    <col min="8966" max="8966" width="9.140625" style="444" customWidth="1"/>
    <col min="8967" max="9216" width="9.140625" style="444"/>
    <col min="9217" max="9217" width="16" style="444" customWidth="1"/>
    <col min="9218" max="9218" width="11" style="444" customWidth="1"/>
    <col min="9219" max="9219" width="14.28515625" style="444" customWidth="1"/>
    <col min="9220" max="9220" width="17.140625" style="444" customWidth="1"/>
    <col min="9221" max="9221" width="126.140625" style="444" customWidth="1"/>
    <col min="9222" max="9222" width="9.140625" style="444" customWidth="1"/>
    <col min="9223" max="9472" width="9.140625" style="444"/>
    <col min="9473" max="9473" width="16" style="444" customWidth="1"/>
    <col min="9474" max="9474" width="11" style="444" customWidth="1"/>
    <col min="9475" max="9475" width="14.28515625" style="444" customWidth="1"/>
    <col min="9476" max="9476" width="17.140625" style="444" customWidth="1"/>
    <col min="9477" max="9477" width="126.140625" style="444" customWidth="1"/>
    <col min="9478" max="9478" width="9.140625" style="444" customWidth="1"/>
    <col min="9479" max="9728" width="9.140625" style="444"/>
    <col min="9729" max="9729" width="16" style="444" customWidth="1"/>
    <col min="9730" max="9730" width="11" style="444" customWidth="1"/>
    <col min="9731" max="9731" width="14.28515625" style="444" customWidth="1"/>
    <col min="9732" max="9732" width="17.140625" style="444" customWidth="1"/>
    <col min="9733" max="9733" width="126.140625" style="444" customWidth="1"/>
    <col min="9734" max="9734" width="9.140625" style="444" customWidth="1"/>
    <col min="9735" max="9984" width="9.140625" style="444"/>
    <col min="9985" max="9985" width="16" style="444" customWidth="1"/>
    <col min="9986" max="9986" width="11" style="444" customWidth="1"/>
    <col min="9987" max="9987" width="14.28515625" style="444" customWidth="1"/>
    <col min="9988" max="9988" width="17.140625" style="444" customWidth="1"/>
    <col min="9989" max="9989" width="126.140625" style="444" customWidth="1"/>
    <col min="9990" max="9990" width="9.140625" style="444" customWidth="1"/>
    <col min="9991" max="10240" width="9.140625" style="444"/>
    <col min="10241" max="10241" width="16" style="444" customWidth="1"/>
    <col min="10242" max="10242" width="11" style="444" customWidth="1"/>
    <col min="10243" max="10243" width="14.28515625" style="444" customWidth="1"/>
    <col min="10244" max="10244" width="17.140625" style="444" customWidth="1"/>
    <col min="10245" max="10245" width="126.140625" style="444" customWidth="1"/>
    <col min="10246" max="10246" width="9.140625" style="444" customWidth="1"/>
    <col min="10247" max="10496" width="9.140625" style="444"/>
    <col min="10497" max="10497" width="16" style="444" customWidth="1"/>
    <col min="10498" max="10498" width="11" style="444" customWidth="1"/>
    <col min="10499" max="10499" width="14.28515625" style="444" customWidth="1"/>
    <col min="10500" max="10500" width="17.140625" style="444" customWidth="1"/>
    <col min="10501" max="10501" width="126.140625" style="444" customWidth="1"/>
    <col min="10502" max="10502" width="9.140625" style="444" customWidth="1"/>
    <col min="10503" max="10752" width="9.140625" style="444"/>
    <col min="10753" max="10753" width="16" style="444" customWidth="1"/>
    <col min="10754" max="10754" width="11" style="444" customWidth="1"/>
    <col min="10755" max="10755" width="14.28515625" style="444" customWidth="1"/>
    <col min="10756" max="10756" width="17.140625" style="444" customWidth="1"/>
    <col min="10757" max="10757" width="126.140625" style="444" customWidth="1"/>
    <col min="10758" max="10758" width="9.140625" style="444" customWidth="1"/>
    <col min="10759" max="11008" width="9.140625" style="444"/>
    <col min="11009" max="11009" width="16" style="444" customWidth="1"/>
    <col min="11010" max="11010" width="11" style="444" customWidth="1"/>
    <col min="11011" max="11011" width="14.28515625" style="444" customWidth="1"/>
    <col min="11012" max="11012" width="17.140625" style="444" customWidth="1"/>
    <col min="11013" max="11013" width="126.140625" style="444" customWidth="1"/>
    <col min="11014" max="11014" width="9.140625" style="444" customWidth="1"/>
    <col min="11015" max="11264" width="9.140625" style="444"/>
    <col min="11265" max="11265" width="16" style="444" customWidth="1"/>
    <col min="11266" max="11266" width="11" style="444" customWidth="1"/>
    <col min="11267" max="11267" width="14.28515625" style="444" customWidth="1"/>
    <col min="11268" max="11268" width="17.140625" style="444" customWidth="1"/>
    <col min="11269" max="11269" width="126.140625" style="444" customWidth="1"/>
    <col min="11270" max="11270" width="9.140625" style="444" customWidth="1"/>
    <col min="11271" max="11520" width="9.140625" style="444"/>
    <col min="11521" max="11521" width="16" style="444" customWidth="1"/>
    <col min="11522" max="11522" width="11" style="444" customWidth="1"/>
    <col min="11523" max="11523" width="14.28515625" style="444" customWidth="1"/>
    <col min="11524" max="11524" width="17.140625" style="444" customWidth="1"/>
    <col min="11525" max="11525" width="126.140625" style="444" customWidth="1"/>
    <col min="11526" max="11526" width="9.140625" style="444" customWidth="1"/>
    <col min="11527" max="11776" width="9.140625" style="444"/>
    <col min="11777" max="11777" width="16" style="444" customWidth="1"/>
    <col min="11778" max="11778" width="11" style="444" customWidth="1"/>
    <col min="11779" max="11779" width="14.28515625" style="444" customWidth="1"/>
    <col min="11780" max="11780" width="17.140625" style="444" customWidth="1"/>
    <col min="11781" max="11781" width="126.140625" style="444" customWidth="1"/>
    <col min="11782" max="11782" width="9.140625" style="444" customWidth="1"/>
    <col min="11783" max="12032" width="9.140625" style="444"/>
    <col min="12033" max="12033" width="16" style="444" customWidth="1"/>
    <col min="12034" max="12034" width="11" style="444" customWidth="1"/>
    <col min="12035" max="12035" width="14.28515625" style="444" customWidth="1"/>
    <col min="12036" max="12036" width="17.140625" style="444" customWidth="1"/>
    <col min="12037" max="12037" width="126.140625" style="444" customWidth="1"/>
    <col min="12038" max="12038" width="9.140625" style="444" customWidth="1"/>
    <col min="12039" max="12288" width="9.140625" style="444"/>
    <col min="12289" max="12289" width="16" style="444" customWidth="1"/>
    <col min="12290" max="12290" width="11" style="444" customWidth="1"/>
    <col min="12291" max="12291" width="14.28515625" style="444" customWidth="1"/>
    <col min="12292" max="12292" width="17.140625" style="444" customWidth="1"/>
    <col min="12293" max="12293" width="126.140625" style="444" customWidth="1"/>
    <col min="12294" max="12294" width="9.140625" style="444" customWidth="1"/>
    <col min="12295" max="12544" width="9.140625" style="444"/>
    <col min="12545" max="12545" width="16" style="444" customWidth="1"/>
    <col min="12546" max="12546" width="11" style="444" customWidth="1"/>
    <col min="12547" max="12547" width="14.28515625" style="444" customWidth="1"/>
    <col min="12548" max="12548" width="17.140625" style="444" customWidth="1"/>
    <col min="12549" max="12549" width="126.140625" style="444" customWidth="1"/>
    <col min="12550" max="12550" width="9.140625" style="444" customWidth="1"/>
    <col min="12551" max="12800" width="9.140625" style="444"/>
    <col min="12801" max="12801" width="16" style="444" customWidth="1"/>
    <col min="12802" max="12802" width="11" style="444" customWidth="1"/>
    <col min="12803" max="12803" width="14.28515625" style="444" customWidth="1"/>
    <col min="12804" max="12804" width="17.140625" style="444" customWidth="1"/>
    <col min="12805" max="12805" width="126.140625" style="444" customWidth="1"/>
    <col min="12806" max="12806" width="9.140625" style="444" customWidth="1"/>
    <col min="12807" max="13056" width="9.140625" style="444"/>
    <col min="13057" max="13057" width="16" style="444" customWidth="1"/>
    <col min="13058" max="13058" width="11" style="444" customWidth="1"/>
    <col min="13059" max="13059" width="14.28515625" style="444" customWidth="1"/>
    <col min="13060" max="13060" width="17.140625" style="444" customWidth="1"/>
    <col min="13061" max="13061" width="126.140625" style="444" customWidth="1"/>
    <col min="13062" max="13062" width="9.140625" style="444" customWidth="1"/>
    <col min="13063" max="13312" width="9.140625" style="444"/>
    <col min="13313" max="13313" width="16" style="444" customWidth="1"/>
    <col min="13314" max="13314" width="11" style="444" customWidth="1"/>
    <col min="13315" max="13315" width="14.28515625" style="444" customWidth="1"/>
    <col min="13316" max="13316" width="17.140625" style="444" customWidth="1"/>
    <col min="13317" max="13317" width="126.140625" style="444" customWidth="1"/>
    <col min="13318" max="13318" width="9.140625" style="444" customWidth="1"/>
    <col min="13319" max="13568" width="9.140625" style="444"/>
    <col min="13569" max="13569" width="16" style="444" customWidth="1"/>
    <col min="13570" max="13570" width="11" style="444" customWidth="1"/>
    <col min="13571" max="13571" width="14.28515625" style="444" customWidth="1"/>
    <col min="13572" max="13572" width="17.140625" style="444" customWidth="1"/>
    <col min="13573" max="13573" width="126.140625" style="444" customWidth="1"/>
    <col min="13574" max="13574" width="9.140625" style="444" customWidth="1"/>
    <col min="13575" max="13824" width="9.140625" style="444"/>
    <col min="13825" max="13825" width="16" style="444" customWidth="1"/>
    <col min="13826" max="13826" width="11" style="444" customWidth="1"/>
    <col min="13827" max="13827" width="14.28515625" style="444" customWidth="1"/>
    <col min="13828" max="13828" width="17.140625" style="444" customWidth="1"/>
    <col min="13829" max="13829" width="126.140625" style="444" customWidth="1"/>
    <col min="13830" max="13830" width="9.140625" style="444" customWidth="1"/>
    <col min="13831" max="14080" width="9.140625" style="444"/>
    <col min="14081" max="14081" width="16" style="444" customWidth="1"/>
    <col min="14082" max="14082" width="11" style="444" customWidth="1"/>
    <col min="14083" max="14083" width="14.28515625" style="444" customWidth="1"/>
    <col min="14084" max="14084" width="17.140625" style="444" customWidth="1"/>
    <col min="14085" max="14085" width="126.140625" style="444" customWidth="1"/>
    <col min="14086" max="14086" width="9.140625" style="444" customWidth="1"/>
    <col min="14087" max="14336" width="9.140625" style="444"/>
    <col min="14337" max="14337" width="16" style="444" customWidth="1"/>
    <col min="14338" max="14338" width="11" style="444" customWidth="1"/>
    <col min="14339" max="14339" width="14.28515625" style="444" customWidth="1"/>
    <col min="14340" max="14340" width="17.140625" style="444" customWidth="1"/>
    <col min="14341" max="14341" width="126.140625" style="444" customWidth="1"/>
    <col min="14342" max="14342" width="9.140625" style="444" customWidth="1"/>
    <col min="14343" max="14592" width="9.140625" style="444"/>
    <col min="14593" max="14593" width="16" style="444" customWidth="1"/>
    <col min="14594" max="14594" width="11" style="444" customWidth="1"/>
    <col min="14595" max="14595" width="14.28515625" style="444" customWidth="1"/>
    <col min="14596" max="14596" width="17.140625" style="444" customWidth="1"/>
    <col min="14597" max="14597" width="126.140625" style="444" customWidth="1"/>
    <col min="14598" max="14598" width="9.140625" style="444" customWidth="1"/>
    <col min="14599" max="14848" width="9.140625" style="444"/>
    <col min="14849" max="14849" width="16" style="444" customWidth="1"/>
    <col min="14850" max="14850" width="11" style="444" customWidth="1"/>
    <col min="14851" max="14851" width="14.28515625" style="444" customWidth="1"/>
    <col min="14852" max="14852" width="17.140625" style="444" customWidth="1"/>
    <col min="14853" max="14853" width="126.140625" style="444" customWidth="1"/>
    <col min="14854" max="14854" width="9.140625" style="444" customWidth="1"/>
    <col min="14855" max="15104" width="9.140625" style="444"/>
    <col min="15105" max="15105" width="16" style="444" customWidth="1"/>
    <col min="15106" max="15106" width="11" style="444" customWidth="1"/>
    <col min="15107" max="15107" width="14.28515625" style="444" customWidth="1"/>
    <col min="15108" max="15108" width="17.140625" style="444" customWidth="1"/>
    <col min="15109" max="15109" width="126.140625" style="444" customWidth="1"/>
    <col min="15110" max="15110" width="9.140625" style="444" customWidth="1"/>
    <col min="15111" max="15360" width="9.140625" style="444"/>
    <col min="15361" max="15361" width="16" style="444" customWidth="1"/>
    <col min="15362" max="15362" width="11" style="444" customWidth="1"/>
    <col min="15363" max="15363" width="14.28515625" style="444" customWidth="1"/>
    <col min="15364" max="15364" width="17.140625" style="444" customWidth="1"/>
    <col min="15365" max="15365" width="126.140625" style="444" customWidth="1"/>
    <col min="15366" max="15366" width="9.140625" style="444" customWidth="1"/>
    <col min="15367" max="15616" width="9.140625" style="444"/>
    <col min="15617" max="15617" width="16" style="444" customWidth="1"/>
    <col min="15618" max="15618" width="11" style="444" customWidth="1"/>
    <col min="15619" max="15619" width="14.28515625" style="444" customWidth="1"/>
    <col min="15620" max="15620" width="17.140625" style="444" customWidth="1"/>
    <col min="15621" max="15621" width="126.140625" style="444" customWidth="1"/>
    <col min="15622" max="15622" width="9.140625" style="444" customWidth="1"/>
    <col min="15623" max="15872" width="9.140625" style="444"/>
    <col min="15873" max="15873" width="16" style="444" customWidth="1"/>
    <col min="15874" max="15874" width="11" style="444" customWidth="1"/>
    <col min="15875" max="15875" width="14.28515625" style="444" customWidth="1"/>
    <col min="15876" max="15876" width="17.140625" style="444" customWidth="1"/>
    <col min="15877" max="15877" width="126.140625" style="444" customWidth="1"/>
    <col min="15878" max="15878" width="9.140625" style="444" customWidth="1"/>
    <col min="15879" max="16128" width="9.140625" style="444"/>
    <col min="16129" max="16129" width="16" style="444" customWidth="1"/>
    <col min="16130" max="16130" width="11" style="444" customWidth="1"/>
    <col min="16131" max="16131" width="14.28515625" style="444" customWidth="1"/>
    <col min="16132" max="16132" width="17.140625" style="444" customWidth="1"/>
    <col min="16133" max="16133" width="126.140625" style="444" customWidth="1"/>
    <col min="16134" max="16134" width="9.140625" style="444" customWidth="1"/>
    <col min="16135" max="16384" width="9.140625" style="444"/>
  </cols>
  <sheetData>
    <row r="1" spans="1:5" ht="33.75" customHeight="1" x14ac:dyDescent="0.2">
      <c r="A1" s="439"/>
      <c r="B1" s="440"/>
      <c r="C1" s="441"/>
      <c r="D1" s="442"/>
      <c r="E1" s="443" t="s">
        <v>947</v>
      </c>
    </row>
    <row r="2" spans="1:5" ht="37.5" customHeight="1" x14ac:dyDescent="0.2">
      <c r="A2" s="873" t="s">
        <v>948</v>
      </c>
      <c r="B2" s="873"/>
      <c r="C2" s="873"/>
      <c r="D2" s="873"/>
      <c r="E2" s="873"/>
    </row>
    <row r="3" spans="1:5" ht="15" customHeight="1" x14ac:dyDescent="0.2">
      <c r="A3" s="874" t="s">
        <v>724</v>
      </c>
      <c r="B3" s="875"/>
      <c r="C3" s="875"/>
      <c r="D3" s="875"/>
      <c r="E3" s="875"/>
    </row>
    <row r="4" spans="1:5" ht="16.5" customHeight="1" thickBot="1" x14ac:dyDescent="0.25">
      <c r="A4" s="876" t="s">
        <v>582</v>
      </c>
      <c r="B4" s="876"/>
      <c r="C4" s="876"/>
      <c r="D4" s="445"/>
      <c r="E4" s="445"/>
    </row>
    <row r="5" spans="1:5" ht="16.5" hidden="1" customHeight="1" thickBot="1" x14ac:dyDescent="0.25">
      <c r="A5" s="877" t="s">
        <v>583</v>
      </c>
      <c r="B5" s="878"/>
      <c r="C5" s="878"/>
      <c r="D5" s="445"/>
      <c r="E5" s="445"/>
    </row>
    <row r="6" spans="1:5" s="451" customFormat="1" ht="63.75" customHeight="1" thickBot="1" x14ac:dyDescent="0.25">
      <c r="A6" s="446" t="s">
        <v>584</v>
      </c>
      <c r="B6" s="447" t="s">
        <v>585</v>
      </c>
      <c r="C6" s="448" t="s">
        <v>586</v>
      </c>
      <c r="D6" s="449" t="s">
        <v>587</v>
      </c>
      <c r="E6" s="450" t="s">
        <v>588</v>
      </c>
    </row>
    <row r="7" spans="1:5" s="451" customFormat="1" ht="40.9" hidden="1" customHeight="1" x14ac:dyDescent="0.2">
      <c r="A7" s="452" t="s">
        <v>589</v>
      </c>
      <c r="B7" s="453" t="s">
        <v>17</v>
      </c>
      <c r="C7" s="548"/>
      <c r="D7" s="454" t="s">
        <v>882</v>
      </c>
      <c r="E7" s="455" t="s">
        <v>879</v>
      </c>
    </row>
    <row r="8" spans="1:5" s="451" customFormat="1" ht="94.5" hidden="1" customHeight="1" x14ac:dyDescent="0.2">
      <c r="A8" s="452" t="s">
        <v>589</v>
      </c>
      <c r="B8" s="453" t="s">
        <v>17</v>
      </c>
      <c r="C8" s="456"/>
      <c r="D8" s="454" t="s">
        <v>796</v>
      </c>
      <c r="E8" s="455" t="s">
        <v>839</v>
      </c>
    </row>
    <row r="9" spans="1:5" s="457" customFormat="1" ht="94.5" hidden="1" customHeight="1" x14ac:dyDescent="0.2">
      <c r="A9" s="452" t="s">
        <v>589</v>
      </c>
      <c r="B9" s="453" t="s">
        <v>17</v>
      </c>
      <c r="C9" s="456"/>
      <c r="D9" s="454" t="s">
        <v>796</v>
      </c>
      <c r="E9" s="455" t="s">
        <v>841</v>
      </c>
    </row>
    <row r="10" spans="1:5" s="457" customFormat="1" ht="63" hidden="1" customHeight="1" x14ac:dyDescent="0.2">
      <c r="A10" s="452" t="s">
        <v>589</v>
      </c>
      <c r="B10" s="453" t="s">
        <v>17</v>
      </c>
      <c r="C10" s="456"/>
      <c r="D10" s="454" t="s">
        <v>591</v>
      </c>
      <c r="E10" s="455" t="s">
        <v>592</v>
      </c>
    </row>
    <row r="11" spans="1:5" s="457" customFormat="1" ht="78.75" hidden="1" customHeight="1" x14ac:dyDescent="0.2">
      <c r="A11" s="458" t="s">
        <v>589</v>
      </c>
      <c r="B11" s="453" t="s">
        <v>17</v>
      </c>
      <c r="C11" s="459"/>
      <c r="D11" s="454" t="s">
        <v>591</v>
      </c>
      <c r="E11" s="455" t="s">
        <v>593</v>
      </c>
    </row>
    <row r="12" spans="1:5" s="457" customFormat="1" ht="78.75" hidden="1" customHeight="1" x14ac:dyDescent="0.2">
      <c r="A12" s="458" t="s">
        <v>589</v>
      </c>
      <c r="B12" s="460" t="s">
        <v>17</v>
      </c>
      <c r="C12" s="459"/>
      <c r="D12" s="461" t="s">
        <v>591</v>
      </c>
      <c r="E12" s="455" t="s">
        <v>594</v>
      </c>
    </row>
    <row r="13" spans="1:5" s="457" customFormat="1" ht="78.75" hidden="1" customHeight="1" x14ac:dyDescent="0.2">
      <c r="A13" s="628" t="s">
        <v>589</v>
      </c>
      <c r="B13" s="474" t="s">
        <v>23</v>
      </c>
      <c r="C13" s="482"/>
      <c r="D13" s="454" t="s">
        <v>731</v>
      </c>
      <c r="E13" s="462" t="s">
        <v>740</v>
      </c>
    </row>
    <row r="14" spans="1:5" s="457" customFormat="1" ht="87.75" customHeight="1" x14ac:dyDescent="0.2">
      <c r="A14" s="628" t="s">
        <v>589</v>
      </c>
      <c r="B14" s="474" t="s">
        <v>23</v>
      </c>
      <c r="C14" s="482">
        <v>20000</v>
      </c>
      <c r="D14" s="461" t="s">
        <v>595</v>
      </c>
      <c r="E14" s="462" t="s">
        <v>895</v>
      </c>
    </row>
    <row r="15" spans="1:5" s="457" customFormat="1" ht="47.25" hidden="1" customHeight="1" x14ac:dyDescent="0.2">
      <c r="A15" s="628" t="s">
        <v>589</v>
      </c>
      <c r="B15" s="474" t="s">
        <v>23</v>
      </c>
      <c r="C15" s="482"/>
      <c r="D15" s="461" t="s">
        <v>595</v>
      </c>
      <c r="E15" s="462" t="s">
        <v>596</v>
      </c>
    </row>
    <row r="16" spans="1:5" s="457" customFormat="1" ht="110.25" hidden="1" customHeight="1" x14ac:dyDescent="0.2">
      <c r="A16" s="628" t="s">
        <v>589</v>
      </c>
      <c r="B16" s="474" t="s">
        <v>403</v>
      </c>
      <c r="C16" s="481"/>
      <c r="D16" s="454" t="s">
        <v>796</v>
      </c>
      <c r="E16" s="455" t="s">
        <v>827</v>
      </c>
    </row>
    <row r="17" spans="1:5" s="457" customFormat="1" ht="110.25" hidden="1" customHeight="1" x14ac:dyDescent="0.2">
      <c r="A17" s="628" t="s">
        <v>680</v>
      </c>
      <c r="B17" s="460" t="s">
        <v>795</v>
      </c>
      <c r="C17" s="481"/>
      <c r="D17" s="454" t="s">
        <v>796</v>
      </c>
      <c r="E17" s="455" t="s">
        <v>828</v>
      </c>
    </row>
    <row r="18" spans="1:5" s="457" customFormat="1" ht="94.5" hidden="1" customHeight="1" x14ac:dyDescent="0.2">
      <c r="A18" s="628" t="s">
        <v>589</v>
      </c>
      <c r="B18" s="474" t="s">
        <v>27</v>
      </c>
      <c r="C18" s="481"/>
      <c r="D18" s="454" t="s">
        <v>796</v>
      </c>
      <c r="E18" s="455" t="s">
        <v>829</v>
      </c>
    </row>
    <row r="19" spans="1:5" s="457" customFormat="1" ht="94.5" hidden="1" customHeight="1" x14ac:dyDescent="0.2">
      <c r="A19" s="628" t="s">
        <v>680</v>
      </c>
      <c r="B19" s="474" t="s">
        <v>804</v>
      </c>
      <c r="C19" s="481"/>
      <c r="D19" s="454" t="s">
        <v>796</v>
      </c>
      <c r="E19" s="455" t="s">
        <v>830</v>
      </c>
    </row>
    <row r="20" spans="1:5" s="457" customFormat="1" ht="181.5" customHeight="1" x14ac:dyDescent="0.2">
      <c r="A20" s="628" t="s">
        <v>589</v>
      </c>
      <c r="B20" s="474" t="s">
        <v>33</v>
      </c>
      <c r="C20" s="645">
        <v>-1312584</v>
      </c>
      <c r="D20" s="454" t="s">
        <v>930</v>
      </c>
      <c r="E20" s="462" t="s">
        <v>929</v>
      </c>
    </row>
    <row r="21" spans="1:5" s="457" customFormat="1" ht="173.25" x14ac:dyDescent="0.2">
      <c r="A21" s="458" t="s">
        <v>680</v>
      </c>
      <c r="B21" s="474" t="s">
        <v>802</v>
      </c>
      <c r="C21" s="645">
        <v>1312584</v>
      </c>
      <c r="D21" s="454" t="s">
        <v>930</v>
      </c>
      <c r="E21" s="462" t="s">
        <v>929</v>
      </c>
    </row>
    <row r="22" spans="1:5" s="457" customFormat="1" ht="173.25" customHeight="1" x14ac:dyDescent="0.2">
      <c r="A22" s="628" t="s">
        <v>589</v>
      </c>
      <c r="B22" s="629" t="s">
        <v>411</v>
      </c>
      <c r="C22" s="482">
        <v>-255944</v>
      </c>
      <c r="D22" s="454" t="s">
        <v>935</v>
      </c>
      <c r="E22" s="462" t="s">
        <v>931</v>
      </c>
    </row>
    <row r="23" spans="1:5" s="457" customFormat="1" ht="173.25" customHeight="1" x14ac:dyDescent="0.2">
      <c r="A23" s="458" t="s">
        <v>680</v>
      </c>
      <c r="B23" s="466" t="s">
        <v>803</v>
      </c>
      <c r="C23" s="459">
        <f>173254+38116+19600+14114+700+60+100+10000</f>
        <v>255944</v>
      </c>
      <c r="D23" s="454" t="s">
        <v>935</v>
      </c>
      <c r="E23" s="462" t="s">
        <v>931</v>
      </c>
    </row>
    <row r="24" spans="1:5" s="457" customFormat="1" ht="94.5" hidden="1" customHeight="1" x14ac:dyDescent="0.2">
      <c r="A24" s="458" t="s">
        <v>589</v>
      </c>
      <c r="B24" s="466" t="s">
        <v>46</v>
      </c>
      <c r="C24" s="459"/>
      <c r="D24" s="454" t="s">
        <v>796</v>
      </c>
      <c r="E24" s="455" t="s">
        <v>831</v>
      </c>
    </row>
    <row r="25" spans="1:5" s="457" customFormat="1" ht="81.599999999999994" hidden="1" customHeight="1" x14ac:dyDescent="0.2">
      <c r="A25" s="458" t="s">
        <v>680</v>
      </c>
      <c r="B25" s="466" t="s">
        <v>805</v>
      </c>
      <c r="C25" s="459"/>
      <c r="D25" s="454" t="s">
        <v>796</v>
      </c>
      <c r="E25" s="455" t="s">
        <v>813</v>
      </c>
    </row>
    <row r="26" spans="1:5" s="457" customFormat="1" ht="121.5" customHeight="1" x14ac:dyDescent="0.2">
      <c r="A26" s="458" t="s">
        <v>589</v>
      </c>
      <c r="B26" s="466" t="s">
        <v>51</v>
      </c>
      <c r="C26" s="471">
        <v>-8467</v>
      </c>
      <c r="D26" s="454" t="s">
        <v>935</v>
      </c>
      <c r="E26" s="462" t="s">
        <v>932</v>
      </c>
    </row>
    <row r="27" spans="1:5" s="457" customFormat="1" ht="127.5" customHeight="1" x14ac:dyDescent="0.2">
      <c r="A27" s="458" t="s">
        <v>680</v>
      </c>
      <c r="B27" s="466" t="s">
        <v>806</v>
      </c>
      <c r="C27" s="471">
        <v>8467</v>
      </c>
      <c r="D27" s="454" t="s">
        <v>935</v>
      </c>
      <c r="E27" s="462" t="s">
        <v>941</v>
      </c>
    </row>
    <row r="28" spans="1:5" s="457" customFormat="1" ht="126" customHeight="1" x14ac:dyDescent="0.2">
      <c r="A28" s="458" t="s">
        <v>589</v>
      </c>
      <c r="B28" s="466" t="s">
        <v>55</v>
      </c>
      <c r="C28" s="471">
        <v>-4900</v>
      </c>
      <c r="D28" s="454" t="s">
        <v>935</v>
      </c>
      <c r="E28" s="462" t="s">
        <v>933</v>
      </c>
    </row>
    <row r="29" spans="1:5" s="457" customFormat="1" ht="126" customHeight="1" x14ac:dyDescent="0.2">
      <c r="A29" s="458" t="s">
        <v>680</v>
      </c>
      <c r="B29" s="466" t="s">
        <v>807</v>
      </c>
      <c r="C29" s="471">
        <v>4900</v>
      </c>
      <c r="D29" s="454" t="s">
        <v>935</v>
      </c>
      <c r="E29" s="462" t="s">
        <v>933</v>
      </c>
    </row>
    <row r="30" spans="1:5" s="457" customFormat="1" ht="126" hidden="1" customHeight="1" x14ac:dyDescent="0.2">
      <c r="A30" s="628" t="s">
        <v>680</v>
      </c>
      <c r="B30" s="466" t="s">
        <v>808</v>
      </c>
      <c r="C30" s="459"/>
      <c r="D30" s="454" t="s">
        <v>891</v>
      </c>
      <c r="E30" s="462" t="s">
        <v>894</v>
      </c>
    </row>
    <row r="31" spans="1:5" s="457" customFormat="1" ht="126" hidden="1" customHeight="1" x14ac:dyDescent="0.2">
      <c r="A31" s="739" t="s">
        <v>16</v>
      </c>
      <c r="B31" s="466" t="s">
        <v>59</v>
      </c>
      <c r="C31" s="459"/>
      <c r="D31" s="454" t="s">
        <v>891</v>
      </c>
      <c r="E31" s="462" t="s">
        <v>893</v>
      </c>
    </row>
    <row r="32" spans="1:5" s="457" customFormat="1" ht="116.25" customHeight="1" x14ac:dyDescent="0.2">
      <c r="A32" s="458" t="s">
        <v>589</v>
      </c>
      <c r="B32" s="460" t="s">
        <v>63</v>
      </c>
      <c r="C32" s="459">
        <v>-94000</v>
      </c>
      <c r="D32" s="454" t="s">
        <v>935</v>
      </c>
      <c r="E32" s="462" t="s">
        <v>934</v>
      </c>
    </row>
    <row r="33" spans="1:5" s="457" customFormat="1" ht="120" customHeight="1" x14ac:dyDescent="0.2">
      <c r="A33" s="458" t="s">
        <v>680</v>
      </c>
      <c r="B33" s="460" t="s">
        <v>809</v>
      </c>
      <c r="C33" s="459">
        <v>94000</v>
      </c>
      <c r="D33" s="454" t="s">
        <v>935</v>
      </c>
      <c r="E33" s="462" t="s">
        <v>934</v>
      </c>
    </row>
    <row r="34" spans="1:5" s="457" customFormat="1" ht="47.25" hidden="1" customHeight="1" x14ac:dyDescent="0.2">
      <c r="A34" s="458" t="s">
        <v>589</v>
      </c>
      <c r="B34" s="460" t="s">
        <v>63</v>
      </c>
      <c r="C34" s="459"/>
      <c r="D34" s="454" t="s">
        <v>598</v>
      </c>
      <c r="E34" s="467" t="s">
        <v>599</v>
      </c>
    </row>
    <row r="35" spans="1:5" s="457" customFormat="1" ht="78.75" hidden="1" customHeight="1" x14ac:dyDescent="0.2">
      <c r="A35" s="458" t="s">
        <v>589</v>
      </c>
      <c r="B35" s="460" t="s">
        <v>63</v>
      </c>
      <c r="C35" s="459"/>
      <c r="D35" s="461" t="s">
        <v>595</v>
      </c>
      <c r="E35" s="465" t="s">
        <v>600</v>
      </c>
    </row>
    <row r="36" spans="1:5" s="457" customFormat="1" ht="31.5" hidden="1" customHeight="1" x14ac:dyDescent="0.2">
      <c r="A36" s="458" t="s">
        <v>589</v>
      </c>
      <c r="B36" s="460" t="s">
        <v>75</v>
      </c>
      <c r="C36" s="459"/>
      <c r="D36" s="454" t="s">
        <v>601</v>
      </c>
      <c r="E36" s="465" t="s">
        <v>602</v>
      </c>
    </row>
    <row r="37" spans="1:5" s="457" customFormat="1" ht="63" hidden="1" customHeight="1" x14ac:dyDescent="0.2">
      <c r="A37" s="458" t="s">
        <v>589</v>
      </c>
      <c r="B37" s="460" t="s">
        <v>75</v>
      </c>
      <c r="C37" s="459"/>
      <c r="D37" s="454" t="s">
        <v>601</v>
      </c>
      <c r="E37" s="455" t="s">
        <v>603</v>
      </c>
    </row>
    <row r="38" spans="1:5" s="457" customFormat="1" ht="47.25" hidden="1" customHeight="1" x14ac:dyDescent="0.2">
      <c r="A38" s="458" t="s">
        <v>589</v>
      </c>
      <c r="B38" s="460" t="s">
        <v>75</v>
      </c>
      <c r="C38" s="459"/>
      <c r="D38" s="454" t="s">
        <v>597</v>
      </c>
      <c r="E38" s="455" t="s">
        <v>604</v>
      </c>
    </row>
    <row r="39" spans="1:5" s="457" customFormat="1" ht="31.5" hidden="1" customHeight="1" x14ac:dyDescent="0.2">
      <c r="A39" s="458" t="s">
        <v>589</v>
      </c>
      <c r="B39" s="460" t="s">
        <v>78</v>
      </c>
      <c r="C39" s="459"/>
      <c r="D39" s="454" t="s">
        <v>867</v>
      </c>
      <c r="E39" s="455" t="s">
        <v>865</v>
      </c>
    </row>
    <row r="40" spans="1:5" s="457" customFormat="1" ht="54" customHeight="1" x14ac:dyDescent="0.2">
      <c r="A40" s="458" t="s">
        <v>589</v>
      </c>
      <c r="B40" s="460" t="s">
        <v>78</v>
      </c>
      <c r="C40" s="468">
        <v>60000</v>
      </c>
      <c r="D40" s="644" t="s">
        <v>905</v>
      </c>
      <c r="E40" s="455" t="s">
        <v>904</v>
      </c>
    </row>
    <row r="41" spans="1:5" s="457" customFormat="1" ht="31.5" hidden="1" customHeight="1" x14ac:dyDescent="0.2">
      <c r="A41" s="458" t="s">
        <v>589</v>
      </c>
      <c r="B41" s="460" t="s">
        <v>84</v>
      </c>
      <c r="C41" s="469"/>
      <c r="D41" s="454" t="s">
        <v>591</v>
      </c>
      <c r="E41" s="455" t="s">
        <v>605</v>
      </c>
    </row>
    <row r="42" spans="1:5" s="457" customFormat="1" ht="47.25" hidden="1" customHeight="1" x14ac:dyDescent="0.2">
      <c r="A42" s="458" t="s">
        <v>589</v>
      </c>
      <c r="B42" s="460" t="s">
        <v>84</v>
      </c>
      <c r="C42" s="468"/>
      <c r="D42" s="454" t="s">
        <v>606</v>
      </c>
      <c r="E42" s="455" t="s">
        <v>607</v>
      </c>
    </row>
    <row r="43" spans="1:5" s="457" customFormat="1" ht="31.5" hidden="1" customHeight="1" x14ac:dyDescent="0.2">
      <c r="A43" s="458" t="s">
        <v>589</v>
      </c>
      <c r="B43" s="460" t="s">
        <v>84</v>
      </c>
      <c r="C43" s="459"/>
      <c r="D43" s="461" t="s">
        <v>608</v>
      </c>
      <c r="E43" s="455" t="s">
        <v>609</v>
      </c>
    </row>
    <row r="44" spans="1:5" s="457" customFormat="1" ht="108.75" customHeight="1" x14ac:dyDescent="0.2">
      <c r="A44" s="458" t="s">
        <v>589</v>
      </c>
      <c r="B44" s="460" t="s">
        <v>610</v>
      </c>
      <c r="C44" s="459">
        <f>70000+30000+6200+6000+11500</f>
        <v>123700</v>
      </c>
      <c r="D44" s="644" t="s">
        <v>903</v>
      </c>
      <c r="E44" s="455" t="s">
        <v>902</v>
      </c>
    </row>
    <row r="45" spans="1:5" s="457" customFormat="1" ht="64.5" customHeight="1" x14ac:dyDescent="0.2">
      <c r="A45" s="458" t="s">
        <v>589</v>
      </c>
      <c r="B45" s="460" t="s">
        <v>610</v>
      </c>
      <c r="C45" s="459">
        <v>5770</v>
      </c>
      <c r="D45" s="461" t="s">
        <v>611</v>
      </c>
      <c r="E45" s="455" t="s">
        <v>913</v>
      </c>
    </row>
    <row r="46" spans="1:5" s="457" customFormat="1" ht="54" customHeight="1" x14ac:dyDescent="0.2">
      <c r="A46" s="458" t="s">
        <v>589</v>
      </c>
      <c r="B46" s="639" t="s">
        <v>87</v>
      </c>
      <c r="C46" s="475">
        <v>13200</v>
      </c>
      <c r="D46" s="592" t="s">
        <v>918</v>
      </c>
      <c r="E46" s="590" t="s">
        <v>924</v>
      </c>
    </row>
    <row r="47" spans="1:5" s="457" customFormat="1" ht="31.5" hidden="1" customHeight="1" x14ac:dyDescent="0.2">
      <c r="A47" s="458" t="s">
        <v>589</v>
      </c>
      <c r="B47" s="639" t="s">
        <v>87</v>
      </c>
      <c r="C47" s="475"/>
      <c r="D47" s="592" t="s">
        <v>591</v>
      </c>
      <c r="E47" s="590" t="s">
        <v>612</v>
      </c>
    </row>
    <row r="48" spans="1:5" s="457" customFormat="1" ht="31.5" hidden="1" customHeight="1" x14ac:dyDescent="0.2">
      <c r="A48" s="458" t="s">
        <v>589</v>
      </c>
      <c r="B48" s="639" t="s">
        <v>87</v>
      </c>
      <c r="C48" s="475"/>
      <c r="D48" s="592" t="s">
        <v>590</v>
      </c>
      <c r="E48" s="590" t="s">
        <v>748</v>
      </c>
    </row>
    <row r="49" spans="1:6" s="457" customFormat="1" ht="15.75" hidden="1" customHeight="1" x14ac:dyDescent="0.2">
      <c r="A49" s="458" t="s">
        <v>589</v>
      </c>
      <c r="B49" s="747" t="s">
        <v>87</v>
      </c>
      <c r="C49" s="475"/>
      <c r="D49" s="592" t="s">
        <v>598</v>
      </c>
      <c r="E49" s="590" t="s">
        <v>613</v>
      </c>
    </row>
    <row r="50" spans="1:6" s="457" customFormat="1" ht="78.75" hidden="1" customHeight="1" x14ac:dyDescent="0.2">
      <c r="A50" s="458" t="s">
        <v>589</v>
      </c>
      <c r="B50" s="639" t="s">
        <v>87</v>
      </c>
      <c r="C50" s="475"/>
      <c r="D50" s="592" t="s">
        <v>614</v>
      </c>
      <c r="E50" s="590" t="s">
        <v>615</v>
      </c>
    </row>
    <row r="51" spans="1:6" s="457" customFormat="1" ht="63" hidden="1" customHeight="1" x14ac:dyDescent="0.2">
      <c r="A51" s="458" t="s">
        <v>589</v>
      </c>
      <c r="B51" s="639" t="s">
        <v>87</v>
      </c>
      <c r="C51" s="475"/>
      <c r="D51" s="592" t="s">
        <v>614</v>
      </c>
      <c r="E51" s="590" t="s">
        <v>616</v>
      </c>
    </row>
    <row r="52" spans="1:6" s="457" customFormat="1" ht="94.5" hidden="1" customHeight="1" x14ac:dyDescent="0.2">
      <c r="A52" s="458" t="s">
        <v>589</v>
      </c>
      <c r="B52" s="639" t="s">
        <v>87</v>
      </c>
      <c r="C52" s="475"/>
      <c r="D52" s="592" t="s">
        <v>614</v>
      </c>
      <c r="E52" s="641" t="s">
        <v>617</v>
      </c>
    </row>
    <row r="53" spans="1:6" s="457" customFormat="1" ht="78.75" hidden="1" customHeight="1" x14ac:dyDescent="0.2">
      <c r="A53" s="458" t="s">
        <v>589</v>
      </c>
      <c r="B53" s="747" t="s">
        <v>87</v>
      </c>
      <c r="C53" s="476"/>
      <c r="D53" s="592" t="s">
        <v>614</v>
      </c>
      <c r="E53" s="641" t="s">
        <v>618</v>
      </c>
      <c r="F53" s="457">
        <v>49601</v>
      </c>
    </row>
    <row r="54" spans="1:6" s="457" customFormat="1" ht="110.25" hidden="1" customHeight="1" x14ac:dyDescent="0.2">
      <c r="A54" s="458" t="s">
        <v>589</v>
      </c>
      <c r="B54" s="639" t="s">
        <v>87</v>
      </c>
      <c r="C54" s="475"/>
      <c r="D54" s="592" t="s">
        <v>614</v>
      </c>
      <c r="E54" s="641" t="s">
        <v>619</v>
      </c>
    </row>
    <row r="55" spans="1:6" s="457" customFormat="1" ht="31.5" hidden="1" customHeight="1" x14ac:dyDescent="0.2">
      <c r="A55" s="458" t="s">
        <v>589</v>
      </c>
      <c r="B55" s="639" t="s">
        <v>87</v>
      </c>
      <c r="C55" s="475"/>
      <c r="D55" s="592" t="s">
        <v>723</v>
      </c>
      <c r="E55" s="590" t="s">
        <v>749</v>
      </c>
    </row>
    <row r="56" spans="1:6" s="457" customFormat="1" ht="31.5" hidden="1" customHeight="1" x14ac:dyDescent="0.2">
      <c r="A56" s="458" t="s">
        <v>589</v>
      </c>
      <c r="B56" s="639" t="s">
        <v>87</v>
      </c>
      <c r="C56" s="475"/>
      <c r="D56" s="592" t="s">
        <v>723</v>
      </c>
      <c r="E56" s="590" t="s">
        <v>750</v>
      </c>
    </row>
    <row r="57" spans="1:6" s="457" customFormat="1" ht="31.5" hidden="1" customHeight="1" x14ac:dyDescent="0.2">
      <c r="A57" s="458" t="s">
        <v>589</v>
      </c>
      <c r="B57" s="639" t="s">
        <v>87</v>
      </c>
      <c r="C57" s="475"/>
      <c r="D57" s="592" t="s">
        <v>723</v>
      </c>
      <c r="E57" s="590" t="s">
        <v>725</v>
      </c>
    </row>
    <row r="58" spans="1:6" s="457" customFormat="1" ht="15.75" hidden="1" customHeight="1" x14ac:dyDescent="0.2">
      <c r="A58" s="458" t="s">
        <v>589</v>
      </c>
      <c r="B58" s="639"/>
      <c r="C58" s="475"/>
      <c r="D58" s="592"/>
      <c r="E58" s="590"/>
    </row>
    <row r="59" spans="1:6" s="457" customFormat="1" ht="63" hidden="1" customHeight="1" x14ac:dyDescent="0.2">
      <c r="A59" s="458" t="s">
        <v>589</v>
      </c>
      <c r="B59" s="639" t="s">
        <v>620</v>
      </c>
      <c r="C59" s="475"/>
      <c r="D59" s="592" t="s">
        <v>598</v>
      </c>
      <c r="E59" s="590" t="s">
        <v>621</v>
      </c>
    </row>
    <row r="60" spans="1:6" s="457" customFormat="1" ht="15.75" hidden="1" customHeight="1" x14ac:dyDescent="0.2">
      <c r="A60" s="458" t="s">
        <v>589</v>
      </c>
      <c r="B60" s="639" t="s">
        <v>96</v>
      </c>
      <c r="C60" s="475"/>
      <c r="D60" s="592" t="s">
        <v>598</v>
      </c>
      <c r="E60" s="748" t="s">
        <v>622</v>
      </c>
    </row>
    <row r="61" spans="1:6" s="457" customFormat="1" ht="63" hidden="1" customHeight="1" x14ac:dyDescent="0.2">
      <c r="A61" s="458" t="s">
        <v>589</v>
      </c>
      <c r="B61" s="639" t="s">
        <v>96</v>
      </c>
      <c r="C61" s="475"/>
      <c r="D61" s="592" t="s">
        <v>598</v>
      </c>
      <c r="E61" s="590" t="s">
        <v>623</v>
      </c>
    </row>
    <row r="62" spans="1:6" s="473" customFormat="1" ht="63" hidden="1" customHeight="1" x14ac:dyDescent="0.2">
      <c r="A62" s="458" t="s">
        <v>589</v>
      </c>
      <c r="B62" s="639" t="s">
        <v>96</v>
      </c>
      <c r="C62" s="475"/>
      <c r="D62" s="592" t="s">
        <v>598</v>
      </c>
      <c r="E62" s="590" t="s">
        <v>624</v>
      </c>
    </row>
    <row r="63" spans="1:6" s="473" customFormat="1" ht="78.75" hidden="1" customHeight="1" x14ac:dyDescent="0.2">
      <c r="A63" s="458" t="s">
        <v>589</v>
      </c>
      <c r="B63" s="639" t="s">
        <v>96</v>
      </c>
      <c r="C63" s="475"/>
      <c r="D63" s="592" t="s">
        <v>590</v>
      </c>
      <c r="E63" s="590" t="s">
        <v>726</v>
      </c>
    </row>
    <row r="64" spans="1:6" s="473" customFormat="1" ht="110.25" hidden="1" customHeight="1" x14ac:dyDescent="0.2">
      <c r="A64" s="458" t="s">
        <v>589</v>
      </c>
      <c r="B64" s="639" t="s">
        <v>104</v>
      </c>
      <c r="C64" s="475"/>
      <c r="D64" s="644" t="s">
        <v>595</v>
      </c>
      <c r="E64" s="749" t="s">
        <v>625</v>
      </c>
    </row>
    <row r="65" spans="1:6" s="473" customFormat="1" ht="79.5" customHeight="1" x14ac:dyDescent="0.2">
      <c r="A65" s="458" t="s">
        <v>589</v>
      </c>
      <c r="B65" s="639" t="s">
        <v>104</v>
      </c>
      <c r="C65" s="475">
        <f>-13200-20000</f>
        <v>-33200</v>
      </c>
      <c r="D65" s="592" t="s">
        <v>918</v>
      </c>
      <c r="E65" s="590" t="s">
        <v>936</v>
      </c>
    </row>
    <row r="66" spans="1:6" s="457" customFormat="1" ht="72.75" customHeight="1" x14ac:dyDescent="0.2">
      <c r="A66" s="458" t="s">
        <v>589</v>
      </c>
      <c r="B66" s="639" t="s">
        <v>104</v>
      </c>
      <c r="C66" s="475">
        <f>-9000</f>
        <v>-9000</v>
      </c>
      <c r="D66" s="592" t="s">
        <v>918</v>
      </c>
      <c r="E66" s="590" t="s">
        <v>926</v>
      </c>
    </row>
    <row r="67" spans="1:6" s="457" customFormat="1" ht="47.25" hidden="1" customHeight="1" x14ac:dyDescent="0.2">
      <c r="A67" s="458" t="s">
        <v>589</v>
      </c>
      <c r="B67" s="639" t="s">
        <v>137</v>
      </c>
      <c r="C67" s="475"/>
      <c r="D67" s="592" t="s">
        <v>626</v>
      </c>
      <c r="E67" s="590" t="s">
        <v>627</v>
      </c>
    </row>
    <row r="68" spans="1:6" s="457" customFormat="1" ht="94.5" hidden="1" customHeight="1" x14ac:dyDescent="0.2">
      <c r="A68" s="458" t="s">
        <v>589</v>
      </c>
      <c r="B68" s="639" t="s">
        <v>628</v>
      </c>
      <c r="C68" s="476"/>
      <c r="D68" s="644" t="s">
        <v>629</v>
      </c>
      <c r="E68" s="750" t="s">
        <v>630</v>
      </c>
    </row>
    <row r="69" spans="1:6" s="457" customFormat="1" ht="94.5" hidden="1" customHeight="1" x14ac:dyDescent="0.2">
      <c r="A69" s="458" t="s">
        <v>589</v>
      </c>
      <c r="B69" s="639" t="s">
        <v>628</v>
      </c>
      <c r="C69" s="476"/>
      <c r="D69" s="644" t="s">
        <v>631</v>
      </c>
      <c r="E69" s="750" t="s">
        <v>632</v>
      </c>
    </row>
    <row r="70" spans="1:6" s="457" customFormat="1" ht="110.25" hidden="1" customHeight="1" x14ac:dyDescent="0.2">
      <c r="A70" s="458" t="s">
        <v>589</v>
      </c>
      <c r="B70" s="751" t="s">
        <v>628</v>
      </c>
      <c r="C70" s="476"/>
      <c r="D70" s="644" t="s">
        <v>631</v>
      </c>
      <c r="E70" s="750" t="s">
        <v>633</v>
      </c>
    </row>
    <row r="71" spans="1:6" s="457" customFormat="1" ht="94.5" hidden="1" customHeight="1" x14ac:dyDescent="0.2">
      <c r="A71" s="458" t="s">
        <v>589</v>
      </c>
      <c r="B71" s="639" t="s">
        <v>628</v>
      </c>
      <c r="C71" s="476"/>
      <c r="D71" s="592" t="s">
        <v>634</v>
      </c>
      <c r="E71" s="641" t="s">
        <v>635</v>
      </c>
    </row>
    <row r="72" spans="1:6" s="457" customFormat="1" ht="78.75" hidden="1" customHeight="1" x14ac:dyDescent="0.2">
      <c r="A72" s="458" t="s">
        <v>589</v>
      </c>
      <c r="B72" s="639" t="s">
        <v>628</v>
      </c>
      <c r="C72" s="476"/>
      <c r="D72" s="644" t="s">
        <v>636</v>
      </c>
      <c r="E72" s="641" t="s">
        <v>637</v>
      </c>
      <c r="F72" s="457">
        <v>673</v>
      </c>
    </row>
    <row r="73" spans="1:6" s="457" customFormat="1" ht="63" hidden="1" customHeight="1" x14ac:dyDescent="0.2">
      <c r="A73" s="458" t="s">
        <v>589</v>
      </c>
      <c r="B73" s="639" t="s">
        <v>628</v>
      </c>
      <c r="C73" s="476"/>
      <c r="D73" s="644" t="s">
        <v>638</v>
      </c>
      <c r="E73" s="641" t="s">
        <v>639</v>
      </c>
    </row>
    <row r="74" spans="1:6" s="457" customFormat="1" ht="47.25" hidden="1" customHeight="1" x14ac:dyDescent="0.2">
      <c r="A74" s="458" t="s">
        <v>589</v>
      </c>
      <c r="B74" s="639" t="s">
        <v>628</v>
      </c>
      <c r="C74" s="476"/>
      <c r="D74" s="644" t="s">
        <v>638</v>
      </c>
      <c r="E74" s="641" t="s">
        <v>640</v>
      </c>
    </row>
    <row r="75" spans="1:6" s="457" customFormat="1" ht="94.5" hidden="1" customHeight="1" x14ac:dyDescent="0.2">
      <c r="A75" s="458" t="s">
        <v>589</v>
      </c>
      <c r="B75" s="639" t="s">
        <v>641</v>
      </c>
      <c r="C75" s="475"/>
      <c r="D75" s="644" t="s">
        <v>812</v>
      </c>
      <c r="E75" s="590" t="s">
        <v>801</v>
      </c>
    </row>
    <row r="76" spans="1:6" s="457" customFormat="1" ht="78.75" hidden="1" customHeight="1" x14ac:dyDescent="0.2">
      <c r="A76" s="630" t="s">
        <v>589</v>
      </c>
      <c r="B76" s="639" t="s">
        <v>641</v>
      </c>
      <c r="C76" s="475"/>
      <c r="D76" s="644" t="s">
        <v>810</v>
      </c>
      <c r="E76" s="590" t="s">
        <v>800</v>
      </c>
    </row>
    <row r="77" spans="1:6" s="457" customFormat="1" ht="31.5" x14ac:dyDescent="0.2">
      <c r="A77" s="458" t="s">
        <v>642</v>
      </c>
      <c r="B77" s="751" t="s">
        <v>643</v>
      </c>
      <c r="C77" s="475">
        <v>3600</v>
      </c>
      <c r="D77" s="592" t="s">
        <v>900</v>
      </c>
      <c r="E77" s="590" t="s">
        <v>917</v>
      </c>
    </row>
    <row r="78" spans="1:6" s="457" customFormat="1" ht="63" hidden="1" customHeight="1" x14ac:dyDescent="0.2">
      <c r="A78" s="458" t="s">
        <v>642</v>
      </c>
      <c r="B78" s="751" t="s">
        <v>643</v>
      </c>
      <c r="C78" s="475"/>
      <c r="D78" s="644" t="s">
        <v>644</v>
      </c>
      <c r="E78" s="590" t="s">
        <v>645</v>
      </c>
    </row>
    <row r="79" spans="1:6" s="457" customFormat="1" ht="78.75" hidden="1" customHeight="1" x14ac:dyDescent="0.2">
      <c r="A79" s="458" t="s">
        <v>642</v>
      </c>
      <c r="B79" s="751" t="s">
        <v>643</v>
      </c>
      <c r="C79" s="475"/>
      <c r="D79" s="644" t="s">
        <v>644</v>
      </c>
      <c r="E79" s="590" t="s">
        <v>646</v>
      </c>
    </row>
    <row r="80" spans="1:6" s="457" customFormat="1" ht="47.25" hidden="1" customHeight="1" x14ac:dyDescent="0.2">
      <c r="A80" s="458" t="s">
        <v>642</v>
      </c>
      <c r="B80" s="751" t="s">
        <v>643</v>
      </c>
      <c r="C80" s="475"/>
      <c r="D80" s="644" t="s">
        <v>644</v>
      </c>
      <c r="E80" s="590" t="s">
        <v>647</v>
      </c>
    </row>
    <row r="81" spans="1:5" s="457" customFormat="1" ht="63" x14ac:dyDescent="0.2">
      <c r="A81" s="458" t="s">
        <v>642</v>
      </c>
      <c r="B81" s="751" t="s">
        <v>146</v>
      </c>
      <c r="C81" s="475">
        <v>629700</v>
      </c>
      <c r="D81" s="644" t="s">
        <v>648</v>
      </c>
      <c r="E81" s="590" t="s">
        <v>927</v>
      </c>
    </row>
    <row r="82" spans="1:5" s="457" customFormat="1" ht="63" hidden="1" customHeight="1" x14ac:dyDescent="0.2">
      <c r="A82" s="458" t="s">
        <v>642</v>
      </c>
      <c r="B82" s="751" t="s">
        <v>643</v>
      </c>
      <c r="C82" s="475"/>
      <c r="D82" s="644" t="s">
        <v>649</v>
      </c>
      <c r="E82" s="590" t="s">
        <v>650</v>
      </c>
    </row>
    <row r="83" spans="1:5" s="457" customFormat="1" ht="63" x14ac:dyDescent="0.2">
      <c r="A83" s="740" t="s">
        <v>642</v>
      </c>
      <c r="B83" s="751" t="s">
        <v>896</v>
      </c>
      <c r="C83" s="476">
        <f>1164045.77+217316.6</f>
        <v>1381362.37</v>
      </c>
      <c r="D83" s="592" t="s">
        <v>897</v>
      </c>
      <c r="E83" s="590" t="s">
        <v>898</v>
      </c>
    </row>
    <row r="84" spans="1:5" s="457" customFormat="1" ht="78.75" x14ac:dyDescent="0.2">
      <c r="A84" s="458" t="s">
        <v>642</v>
      </c>
      <c r="B84" s="751" t="s">
        <v>896</v>
      </c>
      <c r="C84" s="475">
        <v>2899000</v>
      </c>
      <c r="D84" s="592" t="s">
        <v>923</v>
      </c>
      <c r="E84" s="590" t="s">
        <v>922</v>
      </c>
    </row>
    <row r="85" spans="1:5" s="457" customFormat="1" ht="63" hidden="1" customHeight="1" x14ac:dyDescent="0.2">
      <c r="A85" s="458" t="s">
        <v>642</v>
      </c>
      <c r="B85" s="474" t="s">
        <v>651</v>
      </c>
      <c r="C85" s="475"/>
      <c r="D85" s="461" t="s">
        <v>644</v>
      </c>
      <c r="E85" s="462" t="s">
        <v>652</v>
      </c>
    </row>
    <row r="86" spans="1:5" s="457" customFormat="1" ht="78.75" hidden="1" customHeight="1" x14ac:dyDescent="0.2">
      <c r="A86" s="477" t="s">
        <v>642</v>
      </c>
      <c r="B86" s="225" t="s">
        <v>651</v>
      </c>
      <c r="C86" s="475"/>
      <c r="D86" s="461" t="s">
        <v>653</v>
      </c>
      <c r="E86" s="455" t="s">
        <v>654</v>
      </c>
    </row>
    <row r="87" spans="1:5" s="457" customFormat="1" ht="47.25" hidden="1" customHeight="1" x14ac:dyDescent="0.2">
      <c r="A87" s="458" t="s">
        <v>655</v>
      </c>
      <c r="B87" s="474" t="s">
        <v>651</v>
      </c>
      <c r="C87" s="476"/>
      <c r="D87" s="461" t="s">
        <v>656</v>
      </c>
      <c r="E87" s="455" t="s">
        <v>657</v>
      </c>
    </row>
    <row r="88" spans="1:5" s="457" customFormat="1" ht="47.25" hidden="1" customHeight="1" x14ac:dyDescent="0.2">
      <c r="A88" s="458" t="s">
        <v>655</v>
      </c>
      <c r="B88" s="474" t="s">
        <v>651</v>
      </c>
      <c r="C88" s="475"/>
      <c r="D88" s="461" t="s">
        <v>658</v>
      </c>
      <c r="E88" s="455" t="s">
        <v>659</v>
      </c>
    </row>
    <row r="89" spans="1:5" s="457" customFormat="1" ht="63" hidden="1" customHeight="1" x14ac:dyDescent="0.2">
      <c r="A89" s="458" t="s">
        <v>655</v>
      </c>
      <c r="B89" s="474" t="s">
        <v>651</v>
      </c>
      <c r="C89" s="475"/>
      <c r="D89" s="461" t="s">
        <v>660</v>
      </c>
      <c r="E89" s="462" t="s">
        <v>661</v>
      </c>
    </row>
    <row r="90" spans="1:5" s="457" customFormat="1" ht="47.25" hidden="1" customHeight="1" x14ac:dyDescent="0.2">
      <c r="A90" s="458" t="s">
        <v>655</v>
      </c>
      <c r="B90" s="474" t="s">
        <v>651</v>
      </c>
      <c r="C90" s="475"/>
      <c r="D90" s="461" t="s">
        <v>656</v>
      </c>
      <c r="E90" s="462" t="s">
        <v>662</v>
      </c>
    </row>
    <row r="91" spans="1:5" s="457" customFormat="1" ht="47.25" hidden="1" customHeight="1" x14ac:dyDescent="0.2">
      <c r="A91" s="458" t="s">
        <v>642</v>
      </c>
      <c r="B91" s="474" t="s">
        <v>651</v>
      </c>
      <c r="C91" s="475"/>
      <c r="D91" s="461" t="s">
        <v>656</v>
      </c>
      <c r="E91" s="462" t="s">
        <v>663</v>
      </c>
    </row>
    <row r="92" spans="1:5" s="457" customFormat="1" ht="47.25" hidden="1" customHeight="1" x14ac:dyDescent="0.2">
      <c r="A92" s="458" t="s">
        <v>655</v>
      </c>
      <c r="B92" s="474" t="s">
        <v>651</v>
      </c>
      <c r="C92" s="478"/>
      <c r="D92" s="479" t="s">
        <v>656</v>
      </c>
      <c r="E92" s="455" t="s">
        <v>664</v>
      </c>
    </row>
    <row r="93" spans="1:5" s="457" customFormat="1" ht="47.25" hidden="1" customHeight="1" x14ac:dyDescent="0.2">
      <c r="A93" s="458" t="s">
        <v>655</v>
      </c>
      <c r="B93" s="474" t="s">
        <v>651</v>
      </c>
      <c r="C93" s="478"/>
      <c r="D93" s="479" t="s">
        <v>656</v>
      </c>
      <c r="E93" s="455" t="s">
        <v>664</v>
      </c>
    </row>
    <row r="94" spans="1:5" s="457" customFormat="1" ht="63" hidden="1" customHeight="1" x14ac:dyDescent="0.2">
      <c r="A94" s="458" t="s">
        <v>655</v>
      </c>
      <c r="B94" s="474" t="s">
        <v>665</v>
      </c>
      <c r="C94" s="475"/>
      <c r="D94" s="479" t="s">
        <v>656</v>
      </c>
      <c r="E94" s="455" t="s">
        <v>666</v>
      </c>
    </row>
    <row r="95" spans="1:5" s="457" customFormat="1" ht="31.5" x14ac:dyDescent="0.2">
      <c r="A95" s="477" t="s">
        <v>655</v>
      </c>
      <c r="B95" s="225" t="s">
        <v>899</v>
      </c>
      <c r="C95" s="459">
        <v>3600</v>
      </c>
      <c r="D95" s="532" t="s">
        <v>900</v>
      </c>
      <c r="E95" s="455" t="s">
        <v>916</v>
      </c>
    </row>
    <row r="96" spans="1:5" s="457" customFormat="1" ht="94.5" hidden="1" customHeight="1" x14ac:dyDescent="0.2">
      <c r="A96" s="458" t="s">
        <v>655</v>
      </c>
      <c r="B96" s="474" t="s">
        <v>667</v>
      </c>
      <c r="C96" s="478"/>
      <c r="D96" s="461" t="s">
        <v>668</v>
      </c>
      <c r="E96" s="462" t="s">
        <v>669</v>
      </c>
    </row>
    <row r="97" spans="1:5" s="451" customFormat="1" ht="47.25" hidden="1" customHeight="1" x14ac:dyDescent="0.2">
      <c r="A97" s="458" t="s">
        <v>655</v>
      </c>
      <c r="B97" s="474" t="s">
        <v>667</v>
      </c>
      <c r="C97" s="478"/>
      <c r="D97" s="461" t="s">
        <v>644</v>
      </c>
      <c r="E97" s="462" t="s">
        <v>670</v>
      </c>
    </row>
    <row r="98" spans="1:5" s="451" customFormat="1" ht="47.25" hidden="1" customHeight="1" x14ac:dyDescent="0.2">
      <c r="A98" s="458" t="s">
        <v>655</v>
      </c>
      <c r="B98" s="474" t="s">
        <v>667</v>
      </c>
      <c r="C98" s="475"/>
      <c r="D98" s="461" t="s">
        <v>671</v>
      </c>
      <c r="E98" s="462" t="s">
        <v>672</v>
      </c>
    </row>
    <row r="99" spans="1:5" s="451" customFormat="1" ht="63" hidden="1" customHeight="1" x14ac:dyDescent="0.2">
      <c r="A99" s="458" t="s">
        <v>655</v>
      </c>
      <c r="B99" s="474" t="s">
        <v>157</v>
      </c>
      <c r="C99" s="475"/>
      <c r="D99" s="461" t="s">
        <v>866</v>
      </c>
      <c r="E99" s="462" t="s">
        <v>884</v>
      </c>
    </row>
    <row r="100" spans="1:5" s="457" customFormat="1" ht="47.25" hidden="1" customHeight="1" x14ac:dyDescent="0.2">
      <c r="A100" s="458" t="s">
        <v>655</v>
      </c>
      <c r="B100" s="474" t="s">
        <v>673</v>
      </c>
      <c r="C100" s="475"/>
      <c r="D100" s="461" t="s">
        <v>644</v>
      </c>
      <c r="E100" s="455" t="s">
        <v>674</v>
      </c>
    </row>
    <row r="101" spans="1:5" s="457" customFormat="1" ht="78.75" hidden="1" customHeight="1" x14ac:dyDescent="0.2">
      <c r="A101" s="458" t="s">
        <v>655</v>
      </c>
      <c r="B101" s="474" t="s">
        <v>673</v>
      </c>
      <c r="C101" s="459"/>
      <c r="D101" s="461" t="s">
        <v>644</v>
      </c>
      <c r="E101" s="455" t="s">
        <v>675</v>
      </c>
    </row>
    <row r="102" spans="1:5" s="457" customFormat="1" ht="47.25" hidden="1" customHeight="1" x14ac:dyDescent="0.2">
      <c r="A102" s="458" t="s">
        <v>655</v>
      </c>
      <c r="B102" s="474" t="s">
        <v>673</v>
      </c>
      <c r="C102" s="459"/>
      <c r="D102" s="461" t="s">
        <v>676</v>
      </c>
      <c r="E102" s="462" t="s">
        <v>677</v>
      </c>
    </row>
    <row r="103" spans="1:5" s="457" customFormat="1" ht="47.25" hidden="1" customHeight="1" x14ac:dyDescent="0.2">
      <c r="A103" s="458" t="s">
        <v>655</v>
      </c>
      <c r="B103" s="474" t="s">
        <v>678</v>
      </c>
      <c r="C103" s="459"/>
      <c r="D103" s="461" t="s">
        <v>644</v>
      </c>
      <c r="E103" s="462" t="s">
        <v>679</v>
      </c>
    </row>
    <row r="104" spans="1:5" s="457" customFormat="1" ht="99.75" customHeight="1" x14ac:dyDescent="0.2">
      <c r="A104" s="458" t="s">
        <v>655</v>
      </c>
      <c r="B104" s="474" t="s">
        <v>463</v>
      </c>
      <c r="C104" s="459">
        <v>76416.22</v>
      </c>
      <c r="D104" s="532" t="s">
        <v>914</v>
      </c>
      <c r="E104" s="455" t="s">
        <v>915</v>
      </c>
    </row>
    <row r="105" spans="1:5" s="457" customFormat="1" ht="94.5" hidden="1" customHeight="1" x14ac:dyDescent="0.2">
      <c r="A105" s="480" t="s">
        <v>680</v>
      </c>
      <c r="B105" s="474" t="s">
        <v>805</v>
      </c>
      <c r="C105" s="459"/>
      <c r="D105" s="461" t="s">
        <v>875</v>
      </c>
      <c r="E105" s="455" t="s">
        <v>883</v>
      </c>
    </row>
    <row r="106" spans="1:5" s="457" customFormat="1" ht="110.25" hidden="1" customHeight="1" x14ac:dyDescent="0.2">
      <c r="A106" s="480" t="s">
        <v>680</v>
      </c>
      <c r="B106" s="460" t="s">
        <v>681</v>
      </c>
      <c r="C106" s="481"/>
      <c r="D106" s="454" t="s">
        <v>590</v>
      </c>
      <c r="E106" s="455" t="s">
        <v>787</v>
      </c>
    </row>
    <row r="107" spans="1:5" s="457" customFormat="1" ht="110.25" hidden="1" customHeight="1" x14ac:dyDescent="0.2">
      <c r="A107" s="480" t="s">
        <v>680</v>
      </c>
      <c r="B107" s="460" t="s">
        <v>795</v>
      </c>
      <c r="C107" s="481"/>
      <c r="D107" s="454" t="s">
        <v>796</v>
      </c>
      <c r="E107" s="455" t="s">
        <v>797</v>
      </c>
    </row>
    <row r="108" spans="1:5" s="457" customFormat="1" ht="78.75" hidden="1" customHeight="1" x14ac:dyDescent="0.2">
      <c r="A108" s="480" t="s">
        <v>680</v>
      </c>
      <c r="B108" s="460" t="s">
        <v>682</v>
      </c>
      <c r="C108" s="481"/>
      <c r="D108" s="454" t="s">
        <v>796</v>
      </c>
      <c r="E108" s="455" t="s">
        <v>835</v>
      </c>
    </row>
    <row r="109" spans="1:5" s="457" customFormat="1" ht="102.75" customHeight="1" x14ac:dyDescent="0.2">
      <c r="A109" s="480" t="s">
        <v>680</v>
      </c>
      <c r="B109" s="460" t="s">
        <v>682</v>
      </c>
      <c r="C109" s="481">
        <v>9000</v>
      </c>
      <c r="D109" s="454" t="s">
        <v>722</v>
      </c>
      <c r="E109" s="455" t="s">
        <v>925</v>
      </c>
    </row>
    <row r="110" spans="1:5" s="457" customFormat="1" ht="63" hidden="1" customHeight="1" x14ac:dyDescent="0.2">
      <c r="A110" s="480" t="s">
        <v>680</v>
      </c>
      <c r="B110" s="460" t="s">
        <v>682</v>
      </c>
      <c r="C110" s="481"/>
      <c r="D110" s="454" t="s">
        <v>722</v>
      </c>
      <c r="E110" s="455" t="s">
        <v>751</v>
      </c>
    </row>
    <row r="111" spans="1:5" s="457" customFormat="1" ht="63" hidden="1" customHeight="1" x14ac:dyDescent="0.2">
      <c r="A111" s="480" t="s">
        <v>680</v>
      </c>
      <c r="B111" s="460" t="s">
        <v>682</v>
      </c>
      <c r="C111" s="481"/>
      <c r="D111" s="454" t="s">
        <v>722</v>
      </c>
      <c r="E111" s="455" t="s">
        <v>752</v>
      </c>
    </row>
    <row r="112" spans="1:5" s="457" customFormat="1" ht="63" hidden="1" customHeight="1" x14ac:dyDescent="0.2">
      <c r="A112" s="480" t="s">
        <v>680</v>
      </c>
      <c r="B112" s="460" t="s">
        <v>682</v>
      </c>
      <c r="C112" s="508"/>
      <c r="D112" s="454" t="s">
        <v>722</v>
      </c>
      <c r="E112" s="455" t="s">
        <v>753</v>
      </c>
    </row>
    <row r="113" spans="1:5" s="457" customFormat="1" ht="47.25" hidden="1" customHeight="1" x14ac:dyDescent="0.2">
      <c r="A113" s="480" t="s">
        <v>680</v>
      </c>
      <c r="B113" s="460" t="s">
        <v>682</v>
      </c>
      <c r="C113" s="591"/>
      <c r="D113" s="482" t="s">
        <v>852</v>
      </c>
      <c r="E113" s="455" t="s">
        <v>844</v>
      </c>
    </row>
    <row r="114" spans="1:5" s="457" customFormat="1" ht="47.25" hidden="1" customHeight="1" x14ac:dyDescent="0.2">
      <c r="A114" s="480" t="s">
        <v>680</v>
      </c>
      <c r="B114" s="460" t="s">
        <v>682</v>
      </c>
      <c r="C114" s="591"/>
      <c r="D114" s="655" t="s">
        <v>821</v>
      </c>
      <c r="E114" s="455" t="s">
        <v>843</v>
      </c>
    </row>
    <row r="115" spans="1:5" s="457" customFormat="1" ht="63" hidden="1" customHeight="1" x14ac:dyDescent="0.2">
      <c r="A115" s="480" t="s">
        <v>680</v>
      </c>
      <c r="B115" s="460" t="s">
        <v>682</v>
      </c>
      <c r="C115" s="591"/>
      <c r="D115" s="654" t="s">
        <v>821</v>
      </c>
      <c r="E115" s="455" t="s">
        <v>737</v>
      </c>
    </row>
    <row r="116" spans="1:5" s="457" customFormat="1" ht="47.25" hidden="1" customHeight="1" x14ac:dyDescent="0.2">
      <c r="A116" s="480" t="s">
        <v>680</v>
      </c>
      <c r="B116" s="460" t="s">
        <v>683</v>
      </c>
      <c r="C116" s="640"/>
      <c r="D116" s="654" t="s">
        <v>821</v>
      </c>
      <c r="E116" s="590" t="s">
        <v>755</v>
      </c>
    </row>
    <row r="117" spans="1:5" s="457" customFormat="1" ht="47.25" hidden="1" customHeight="1" x14ac:dyDescent="0.2">
      <c r="A117" s="480" t="s">
        <v>680</v>
      </c>
      <c r="B117" s="460" t="s">
        <v>683</v>
      </c>
      <c r="C117" s="640"/>
      <c r="D117" s="654" t="s">
        <v>821</v>
      </c>
      <c r="E117" s="590" t="s">
        <v>756</v>
      </c>
    </row>
    <row r="118" spans="1:5" s="457" customFormat="1" ht="47.25" hidden="1" customHeight="1" x14ac:dyDescent="0.2">
      <c r="A118" s="480" t="s">
        <v>680</v>
      </c>
      <c r="B118" s="460" t="s">
        <v>683</v>
      </c>
      <c r="C118" s="640"/>
      <c r="D118" s="644" t="s">
        <v>869</v>
      </c>
      <c r="E118" s="590" t="s">
        <v>880</v>
      </c>
    </row>
    <row r="119" spans="1:5" s="457" customFormat="1" ht="78.75" hidden="1" customHeight="1" x14ac:dyDescent="0.2">
      <c r="A119" s="480" t="s">
        <v>680</v>
      </c>
      <c r="B119" s="460" t="s">
        <v>683</v>
      </c>
      <c r="C119" s="640"/>
      <c r="D119" s="654" t="s">
        <v>821</v>
      </c>
      <c r="E119" s="590" t="s">
        <v>754</v>
      </c>
    </row>
    <row r="120" spans="1:5" s="457" customFormat="1" ht="63" hidden="1" customHeight="1" x14ac:dyDescent="0.2">
      <c r="A120" s="480" t="s">
        <v>680</v>
      </c>
      <c r="B120" s="460" t="s">
        <v>683</v>
      </c>
      <c r="C120" s="640"/>
      <c r="D120" s="644" t="s">
        <v>869</v>
      </c>
      <c r="E120" s="590" t="s">
        <v>868</v>
      </c>
    </row>
    <row r="121" spans="1:5" s="457" customFormat="1" ht="63" hidden="1" customHeight="1" x14ac:dyDescent="0.2">
      <c r="A121" s="480" t="s">
        <v>680</v>
      </c>
      <c r="B121" s="460" t="s">
        <v>683</v>
      </c>
      <c r="C121" s="640"/>
      <c r="D121" s="654" t="s">
        <v>821</v>
      </c>
      <c r="E121" s="590" t="s">
        <v>757</v>
      </c>
    </row>
    <row r="122" spans="1:5" s="457" customFormat="1" ht="47.25" hidden="1" customHeight="1" x14ac:dyDescent="0.2">
      <c r="A122" s="480" t="s">
        <v>680</v>
      </c>
      <c r="B122" s="460" t="s">
        <v>683</v>
      </c>
      <c r="C122" s="640"/>
      <c r="D122" s="654" t="s">
        <v>821</v>
      </c>
      <c r="E122" s="590" t="s">
        <v>758</v>
      </c>
    </row>
    <row r="123" spans="1:5" s="457" customFormat="1" ht="63" hidden="1" customHeight="1" x14ac:dyDescent="0.2">
      <c r="A123" s="480" t="s">
        <v>680</v>
      </c>
      <c r="B123" s="460" t="s">
        <v>683</v>
      </c>
      <c r="C123" s="640"/>
      <c r="D123" s="654" t="s">
        <v>821</v>
      </c>
      <c r="E123" s="590" t="s">
        <v>759</v>
      </c>
    </row>
    <row r="124" spans="1:5" s="457" customFormat="1" ht="47.25" hidden="1" customHeight="1" x14ac:dyDescent="0.2">
      <c r="A124" s="480" t="s">
        <v>680</v>
      </c>
      <c r="B124" s="460" t="s">
        <v>683</v>
      </c>
      <c r="C124" s="640"/>
      <c r="D124" s="654" t="s">
        <v>821</v>
      </c>
      <c r="E124" s="590" t="s">
        <v>760</v>
      </c>
    </row>
    <row r="125" spans="1:5" s="457" customFormat="1" ht="63" hidden="1" customHeight="1" x14ac:dyDescent="0.2">
      <c r="A125" s="480" t="s">
        <v>680</v>
      </c>
      <c r="B125" s="460" t="s">
        <v>683</v>
      </c>
      <c r="C125" s="591"/>
      <c r="D125" s="654" t="s">
        <v>821</v>
      </c>
      <c r="E125" s="590" t="s">
        <v>761</v>
      </c>
    </row>
    <row r="126" spans="1:5" s="457" customFormat="1" ht="63" hidden="1" customHeight="1" x14ac:dyDescent="0.2">
      <c r="A126" s="480" t="s">
        <v>680</v>
      </c>
      <c r="B126" s="460" t="s">
        <v>683</v>
      </c>
      <c r="C126" s="591"/>
      <c r="D126" s="506" t="s">
        <v>855</v>
      </c>
      <c r="E126" s="507" t="s">
        <v>856</v>
      </c>
    </row>
    <row r="127" spans="1:5" s="457" customFormat="1" ht="78.75" hidden="1" customHeight="1" x14ac:dyDescent="0.2">
      <c r="A127" s="480" t="s">
        <v>680</v>
      </c>
      <c r="B127" s="460" t="s">
        <v>683</v>
      </c>
      <c r="C127" s="591"/>
      <c r="D127" s="506" t="s">
        <v>855</v>
      </c>
      <c r="E127" s="507" t="s">
        <v>860</v>
      </c>
    </row>
    <row r="128" spans="1:5" s="457" customFormat="1" ht="78.75" hidden="1" customHeight="1" x14ac:dyDescent="0.2">
      <c r="A128" s="480" t="s">
        <v>680</v>
      </c>
      <c r="B128" s="460" t="s">
        <v>683</v>
      </c>
      <c r="C128" s="591"/>
      <c r="D128" s="506" t="s">
        <v>855</v>
      </c>
      <c r="E128" s="507" t="s">
        <v>857</v>
      </c>
    </row>
    <row r="129" spans="1:5" s="457" customFormat="1" ht="78.75" hidden="1" customHeight="1" x14ac:dyDescent="0.2">
      <c r="A129" s="480" t="s">
        <v>680</v>
      </c>
      <c r="B129" s="460" t="s">
        <v>683</v>
      </c>
      <c r="C129" s="591"/>
      <c r="D129" s="506" t="s">
        <v>855</v>
      </c>
      <c r="E129" s="507" t="s">
        <v>858</v>
      </c>
    </row>
    <row r="130" spans="1:5" s="457" customFormat="1" ht="63" hidden="1" customHeight="1" x14ac:dyDescent="0.2">
      <c r="A130" s="480" t="s">
        <v>680</v>
      </c>
      <c r="B130" s="460" t="s">
        <v>683</v>
      </c>
      <c r="C130" s="591"/>
      <c r="D130" s="506" t="s">
        <v>855</v>
      </c>
      <c r="E130" s="507" t="s">
        <v>859</v>
      </c>
    </row>
    <row r="131" spans="1:5" s="457" customFormat="1" ht="47.25" hidden="1" customHeight="1" x14ac:dyDescent="0.2">
      <c r="A131" s="480" t="s">
        <v>680</v>
      </c>
      <c r="B131" s="460" t="s">
        <v>683</v>
      </c>
      <c r="C131" s="591"/>
      <c r="D131" s="655" t="s">
        <v>821</v>
      </c>
      <c r="E131" s="507" t="s">
        <v>793</v>
      </c>
    </row>
    <row r="132" spans="1:5" s="457" customFormat="1" ht="63" hidden="1" customHeight="1" x14ac:dyDescent="0.2">
      <c r="A132" s="480" t="s">
        <v>680</v>
      </c>
      <c r="B132" s="460" t="s">
        <v>683</v>
      </c>
      <c r="C132" s="591"/>
      <c r="D132" s="655" t="s">
        <v>821</v>
      </c>
      <c r="E132" s="507" t="s">
        <v>792</v>
      </c>
    </row>
    <row r="133" spans="1:5" s="457" customFormat="1" ht="63" hidden="1" customHeight="1" x14ac:dyDescent="0.2">
      <c r="A133" s="480" t="s">
        <v>680</v>
      </c>
      <c r="B133" s="460" t="s">
        <v>683</v>
      </c>
      <c r="C133" s="591"/>
      <c r="D133" s="655" t="s">
        <v>821</v>
      </c>
      <c r="E133" s="507" t="s">
        <v>794</v>
      </c>
    </row>
    <row r="134" spans="1:5" s="457" customFormat="1" ht="63" hidden="1" customHeight="1" x14ac:dyDescent="0.2">
      <c r="A134" s="480" t="s">
        <v>680</v>
      </c>
      <c r="B134" s="460" t="s">
        <v>683</v>
      </c>
      <c r="C134" s="591"/>
      <c r="D134" s="655" t="s">
        <v>821</v>
      </c>
      <c r="E134" s="507" t="s">
        <v>794</v>
      </c>
    </row>
    <row r="135" spans="1:5" s="457" customFormat="1" ht="53.25" customHeight="1" x14ac:dyDescent="0.2">
      <c r="A135" s="480" t="s">
        <v>680</v>
      </c>
      <c r="B135" s="460" t="s">
        <v>683</v>
      </c>
      <c r="C135" s="591">
        <v>1200</v>
      </c>
      <c r="D135" s="655" t="s">
        <v>907</v>
      </c>
      <c r="E135" s="507" t="s">
        <v>906</v>
      </c>
    </row>
    <row r="136" spans="1:5" s="457" customFormat="1" ht="78.75" x14ac:dyDescent="0.2">
      <c r="A136" s="480" t="s">
        <v>680</v>
      </c>
      <c r="B136" s="460" t="s">
        <v>683</v>
      </c>
      <c r="C136" s="591">
        <v>6485</v>
      </c>
      <c r="D136" s="655" t="s">
        <v>911</v>
      </c>
      <c r="E136" s="507" t="s">
        <v>910</v>
      </c>
    </row>
    <row r="137" spans="1:5" s="457" customFormat="1" ht="70.5" hidden="1" customHeight="1" x14ac:dyDescent="0.2">
      <c r="A137" s="480"/>
      <c r="B137" s="460"/>
      <c r="C137" s="508"/>
      <c r="D137" s="655"/>
      <c r="E137" s="590"/>
    </row>
    <row r="138" spans="1:5" s="457" customFormat="1" ht="63" hidden="1" customHeight="1" x14ac:dyDescent="0.2">
      <c r="A138" s="480" t="s">
        <v>680</v>
      </c>
      <c r="B138" s="460" t="s">
        <v>683</v>
      </c>
      <c r="C138" s="508"/>
      <c r="D138" s="482" t="s">
        <v>853</v>
      </c>
      <c r="E138" s="507" t="s">
        <v>845</v>
      </c>
    </row>
    <row r="139" spans="1:5" s="457" customFormat="1" ht="63" hidden="1" customHeight="1" x14ac:dyDescent="0.2">
      <c r="A139" s="480" t="s">
        <v>680</v>
      </c>
      <c r="B139" s="460" t="s">
        <v>683</v>
      </c>
      <c r="C139" s="508"/>
      <c r="D139" s="482" t="s">
        <v>853</v>
      </c>
      <c r="E139" s="507" t="s">
        <v>846</v>
      </c>
    </row>
    <row r="140" spans="1:5" s="457" customFormat="1" ht="63" hidden="1" customHeight="1" x14ac:dyDescent="0.2">
      <c r="A140" s="480" t="s">
        <v>680</v>
      </c>
      <c r="B140" s="460" t="s">
        <v>683</v>
      </c>
      <c r="C140" s="508"/>
      <c r="D140" s="482" t="s">
        <v>853</v>
      </c>
      <c r="E140" s="507" t="s">
        <v>847</v>
      </c>
    </row>
    <row r="141" spans="1:5" s="457" customFormat="1" ht="63" hidden="1" customHeight="1" x14ac:dyDescent="0.2">
      <c r="A141" s="480" t="s">
        <v>680</v>
      </c>
      <c r="B141" s="460" t="s">
        <v>683</v>
      </c>
      <c r="C141" s="508"/>
      <c r="D141" s="482" t="s">
        <v>853</v>
      </c>
      <c r="E141" s="507" t="s">
        <v>851</v>
      </c>
    </row>
    <row r="142" spans="1:5" s="457" customFormat="1" ht="63" hidden="1" customHeight="1" x14ac:dyDescent="0.2">
      <c r="A142" s="480" t="s">
        <v>680</v>
      </c>
      <c r="B142" s="460" t="s">
        <v>683</v>
      </c>
      <c r="C142" s="508"/>
      <c r="D142" s="482" t="s">
        <v>853</v>
      </c>
      <c r="E142" s="507" t="s">
        <v>854</v>
      </c>
    </row>
    <row r="143" spans="1:5" s="457" customFormat="1" ht="63" hidden="1" customHeight="1" x14ac:dyDescent="0.2">
      <c r="A143" s="480" t="s">
        <v>680</v>
      </c>
      <c r="B143" s="460" t="s">
        <v>683</v>
      </c>
      <c r="C143" s="508"/>
      <c r="D143" s="482" t="s">
        <v>853</v>
      </c>
      <c r="E143" s="507" t="s">
        <v>848</v>
      </c>
    </row>
    <row r="144" spans="1:5" s="457" customFormat="1" ht="63" hidden="1" customHeight="1" x14ac:dyDescent="0.2">
      <c r="A144" s="480" t="s">
        <v>680</v>
      </c>
      <c r="B144" s="460" t="s">
        <v>683</v>
      </c>
      <c r="C144" s="508"/>
      <c r="D144" s="482" t="s">
        <v>853</v>
      </c>
      <c r="E144" s="507" t="s">
        <v>849</v>
      </c>
    </row>
    <row r="145" spans="1:6" s="457" customFormat="1" ht="51" customHeight="1" x14ac:dyDescent="0.2">
      <c r="A145" s="693" t="s">
        <v>680</v>
      </c>
      <c r="B145" s="474" t="s">
        <v>802</v>
      </c>
      <c r="C145" s="481">
        <v>22000</v>
      </c>
      <c r="D145" s="454" t="s">
        <v>920</v>
      </c>
      <c r="E145" s="507" t="s">
        <v>919</v>
      </c>
    </row>
    <row r="146" spans="1:6" s="457" customFormat="1" ht="67.5" customHeight="1" thickBot="1" x14ac:dyDescent="0.25">
      <c r="A146" s="480" t="s">
        <v>684</v>
      </c>
      <c r="B146" s="460" t="s">
        <v>477</v>
      </c>
      <c r="C146" s="508">
        <v>20000</v>
      </c>
      <c r="D146" s="655" t="s">
        <v>937</v>
      </c>
      <c r="E146" s="590" t="s">
        <v>938</v>
      </c>
    </row>
    <row r="147" spans="1:6" s="457" customFormat="1" ht="38.25" hidden="1" customHeight="1" x14ac:dyDescent="0.2">
      <c r="A147" s="480" t="s">
        <v>680</v>
      </c>
      <c r="B147" s="460" t="s">
        <v>790</v>
      </c>
      <c r="C147" s="481"/>
      <c r="D147" s="461" t="s">
        <v>791</v>
      </c>
      <c r="E147" s="462" t="s">
        <v>822</v>
      </c>
    </row>
    <row r="148" spans="1:6" s="457" customFormat="1" ht="31.5" hidden="1" customHeight="1" x14ac:dyDescent="0.2">
      <c r="A148" s="458" t="s">
        <v>684</v>
      </c>
      <c r="B148" s="460" t="s">
        <v>467</v>
      </c>
      <c r="C148" s="481"/>
      <c r="D148" s="483" t="s">
        <v>872</v>
      </c>
      <c r="E148" s="462" t="s">
        <v>873</v>
      </c>
    </row>
    <row r="149" spans="1:6" s="457" customFormat="1" ht="94.5" hidden="1" customHeight="1" x14ac:dyDescent="0.2">
      <c r="A149" s="458" t="s">
        <v>684</v>
      </c>
      <c r="B149" s="460" t="s">
        <v>685</v>
      </c>
      <c r="C149" s="481"/>
      <c r="D149" s="483" t="s">
        <v>686</v>
      </c>
      <c r="E149" s="455" t="s">
        <v>687</v>
      </c>
    </row>
    <row r="150" spans="1:6" s="457" customFormat="1" ht="63" hidden="1" customHeight="1" x14ac:dyDescent="0.2">
      <c r="A150" s="458" t="s">
        <v>684</v>
      </c>
      <c r="B150" s="460" t="s">
        <v>470</v>
      </c>
      <c r="C150" s="459"/>
      <c r="D150" s="483" t="s">
        <v>688</v>
      </c>
      <c r="E150" s="455" t="s">
        <v>689</v>
      </c>
    </row>
    <row r="151" spans="1:6" s="457" customFormat="1" ht="63" hidden="1" customHeight="1" x14ac:dyDescent="0.2">
      <c r="A151" s="458" t="s">
        <v>684</v>
      </c>
      <c r="B151" s="460" t="s">
        <v>474</v>
      </c>
      <c r="C151" s="459"/>
      <c r="D151" s="483" t="s">
        <v>690</v>
      </c>
      <c r="E151" s="462" t="s">
        <v>691</v>
      </c>
    </row>
    <row r="152" spans="1:6" s="457" customFormat="1" ht="31.5" hidden="1" customHeight="1" x14ac:dyDescent="0.2">
      <c r="A152" s="477" t="s">
        <v>684</v>
      </c>
      <c r="B152" s="470" t="s">
        <v>477</v>
      </c>
      <c r="C152" s="471"/>
      <c r="D152" s="483" t="s">
        <v>871</v>
      </c>
      <c r="E152" s="462" t="s">
        <v>870</v>
      </c>
    </row>
    <row r="153" spans="1:6" s="457" customFormat="1" ht="157.5" hidden="1" customHeight="1" x14ac:dyDescent="0.2">
      <c r="A153" s="477" t="s">
        <v>684</v>
      </c>
      <c r="B153" s="470" t="s">
        <v>477</v>
      </c>
      <c r="C153" s="481"/>
      <c r="D153" s="483" t="s">
        <v>872</v>
      </c>
      <c r="E153" s="462" t="s">
        <v>892</v>
      </c>
    </row>
    <row r="154" spans="1:6" s="457" customFormat="1" ht="31.5" hidden="1" customHeight="1" x14ac:dyDescent="0.2">
      <c r="A154" s="477" t="s">
        <v>684</v>
      </c>
      <c r="B154" s="470" t="s">
        <v>477</v>
      </c>
      <c r="C154" s="481"/>
      <c r="D154" s="484" t="s">
        <v>890</v>
      </c>
      <c r="E154" s="462" t="s">
        <v>888</v>
      </c>
    </row>
    <row r="155" spans="1:6" s="457" customFormat="1" ht="31.5" hidden="1" customHeight="1" x14ac:dyDescent="0.2">
      <c r="A155" s="458" t="s">
        <v>684</v>
      </c>
      <c r="B155" s="460" t="s">
        <v>481</v>
      </c>
      <c r="C155" s="459"/>
      <c r="D155" s="483" t="s">
        <v>872</v>
      </c>
      <c r="E155" s="462" t="s">
        <v>873</v>
      </c>
    </row>
    <row r="156" spans="1:6" s="457" customFormat="1" ht="47.25" hidden="1" customHeight="1" x14ac:dyDescent="0.2">
      <c r="A156" s="485" t="s">
        <v>580</v>
      </c>
      <c r="B156" s="486" t="s">
        <v>488</v>
      </c>
      <c r="C156" s="459"/>
      <c r="D156" s="461" t="s">
        <v>692</v>
      </c>
      <c r="E156" s="455" t="s">
        <v>825</v>
      </c>
    </row>
    <row r="157" spans="1:6" s="451" customFormat="1" ht="63.75" hidden="1" customHeight="1" thickBot="1" x14ac:dyDescent="0.25">
      <c r="A157" s="485" t="s">
        <v>580</v>
      </c>
      <c r="B157" s="486" t="s">
        <v>488</v>
      </c>
      <c r="C157" s="459"/>
      <c r="D157" s="461" t="s">
        <v>692</v>
      </c>
      <c r="E157" s="455" t="s">
        <v>826</v>
      </c>
    </row>
    <row r="158" spans="1:6" ht="16.5" thickBot="1" x14ac:dyDescent="0.25">
      <c r="A158" s="879" t="s">
        <v>693</v>
      </c>
      <c r="B158" s="880"/>
      <c r="C158" s="487">
        <f>SUM(C7:C157)</f>
        <v>5232833.59</v>
      </c>
      <c r="D158" s="488">
        <f>C158-'[2]Дод 1'!D96</f>
        <v>1676448.5899999999</v>
      </c>
      <c r="E158" s="489">
        <f>C195-C190</f>
        <v>20000</v>
      </c>
      <c r="F158" s="501"/>
    </row>
    <row r="159" spans="1:6" ht="16.5" thickBot="1" x14ac:dyDescent="0.25">
      <c r="A159" s="881" t="s">
        <v>694</v>
      </c>
      <c r="B159" s="882"/>
      <c r="C159" s="883"/>
      <c r="D159" s="883"/>
      <c r="E159" s="884"/>
    </row>
    <row r="160" spans="1:6" ht="48" hidden="1" customHeight="1" thickBot="1" x14ac:dyDescent="0.25">
      <c r="A160" s="463" t="s">
        <v>589</v>
      </c>
      <c r="B160" s="464" t="s">
        <v>17</v>
      </c>
      <c r="C160" s="482"/>
      <c r="D160" s="461" t="s">
        <v>595</v>
      </c>
      <c r="E160" s="455" t="s">
        <v>695</v>
      </c>
    </row>
    <row r="161" spans="1:5" ht="110.25" x14ac:dyDescent="0.2">
      <c r="A161" s="463" t="s">
        <v>589</v>
      </c>
      <c r="B161" s="752" t="s">
        <v>33</v>
      </c>
      <c r="C161" s="655">
        <v>-60000</v>
      </c>
      <c r="D161" s="655" t="s">
        <v>921</v>
      </c>
      <c r="E161" s="590" t="s">
        <v>939</v>
      </c>
    </row>
    <row r="162" spans="1:5" ht="110.25" x14ac:dyDescent="0.2">
      <c r="A162" s="480" t="s">
        <v>680</v>
      </c>
      <c r="B162" s="639" t="s">
        <v>802</v>
      </c>
      <c r="C162" s="475">
        <v>60000</v>
      </c>
      <c r="D162" s="592" t="s">
        <v>921</v>
      </c>
      <c r="E162" s="590" t="s">
        <v>940</v>
      </c>
    </row>
    <row r="163" spans="1:5" ht="31.5" hidden="1" customHeight="1" x14ac:dyDescent="0.2">
      <c r="A163" s="458" t="s">
        <v>589</v>
      </c>
      <c r="B163" s="530" t="s">
        <v>78</v>
      </c>
      <c r="C163" s="531"/>
      <c r="D163" s="482" t="s">
        <v>796</v>
      </c>
      <c r="E163" s="455" t="s">
        <v>824</v>
      </c>
    </row>
    <row r="164" spans="1:5" ht="31.5" hidden="1" customHeight="1" x14ac:dyDescent="0.2">
      <c r="A164" s="458" t="s">
        <v>589</v>
      </c>
      <c r="B164" s="530" t="s">
        <v>87</v>
      </c>
      <c r="C164" s="531"/>
      <c r="D164" s="644">
        <v>44261</v>
      </c>
      <c r="E164" s="590" t="s">
        <v>889</v>
      </c>
    </row>
    <row r="165" spans="1:5" ht="94.5" hidden="1" customHeight="1" x14ac:dyDescent="0.2">
      <c r="A165" s="458" t="s">
        <v>589</v>
      </c>
      <c r="B165" s="460" t="s">
        <v>87</v>
      </c>
      <c r="C165" s="459"/>
      <c r="D165" s="454" t="s">
        <v>614</v>
      </c>
      <c r="E165" s="462" t="s">
        <v>696</v>
      </c>
    </row>
    <row r="166" spans="1:5" ht="63" hidden="1" customHeight="1" x14ac:dyDescent="0.2">
      <c r="A166" s="458" t="s">
        <v>589</v>
      </c>
      <c r="B166" s="460" t="s">
        <v>87</v>
      </c>
      <c r="C166" s="459"/>
      <c r="D166" s="454" t="s">
        <v>614</v>
      </c>
      <c r="E166" s="455" t="s">
        <v>697</v>
      </c>
    </row>
    <row r="167" spans="1:5" ht="78.75" hidden="1" customHeight="1" x14ac:dyDescent="0.2">
      <c r="A167" s="458" t="s">
        <v>589</v>
      </c>
      <c r="B167" s="460" t="s">
        <v>87</v>
      </c>
      <c r="C167" s="459"/>
      <c r="D167" s="454" t="s">
        <v>614</v>
      </c>
      <c r="E167" s="462" t="s">
        <v>698</v>
      </c>
    </row>
    <row r="168" spans="1:5" ht="47.25" hidden="1" customHeight="1" x14ac:dyDescent="0.2">
      <c r="A168" s="458" t="s">
        <v>589</v>
      </c>
      <c r="B168" s="460" t="s">
        <v>620</v>
      </c>
      <c r="C168" s="459"/>
      <c r="D168" s="482" t="s">
        <v>699</v>
      </c>
      <c r="E168" s="455" t="s">
        <v>700</v>
      </c>
    </row>
    <row r="169" spans="1:5" ht="47.25" hidden="1" customHeight="1" x14ac:dyDescent="0.2">
      <c r="A169" s="458" t="s">
        <v>589</v>
      </c>
      <c r="B169" s="460" t="s">
        <v>549</v>
      </c>
      <c r="C169" s="459"/>
      <c r="D169" s="482" t="s">
        <v>591</v>
      </c>
      <c r="E169" s="472" t="s">
        <v>701</v>
      </c>
    </row>
    <row r="170" spans="1:5" ht="31.5" hidden="1" customHeight="1" x14ac:dyDescent="0.2">
      <c r="A170" s="458" t="s">
        <v>589</v>
      </c>
      <c r="B170" s="460" t="s">
        <v>423</v>
      </c>
      <c r="C170" s="459"/>
      <c r="D170" s="454" t="s">
        <v>799</v>
      </c>
      <c r="E170" s="472" t="s">
        <v>798</v>
      </c>
    </row>
    <row r="171" spans="1:5" ht="47.25" hidden="1" customHeight="1" x14ac:dyDescent="0.2">
      <c r="A171" s="458" t="s">
        <v>589</v>
      </c>
      <c r="B171" s="460" t="s">
        <v>559</v>
      </c>
      <c r="C171" s="459"/>
      <c r="D171" s="454" t="s">
        <v>799</v>
      </c>
      <c r="E171" s="455" t="s">
        <v>823</v>
      </c>
    </row>
    <row r="172" spans="1:5" ht="94.5" hidden="1" customHeight="1" x14ac:dyDescent="0.2">
      <c r="A172" s="458" t="s">
        <v>589</v>
      </c>
      <c r="B172" s="460" t="s">
        <v>423</v>
      </c>
      <c r="C172" s="471"/>
      <c r="D172" s="506" t="s">
        <v>723</v>
      </c>
      <c r="E172" s="455" t="s">
        <v>747</v>
      </c>
    </row>
    <row r="173" spans="1:5" ht="31.5" hidden="1" customHeight="1" x14ac:dyDescent="0.2">
      <c r="A173" s="458" t="s">
        <v>589</v>
      </c>
      <c r="B173" s="460" t="s">
        <v>423</v>
      </c>
      <c r="C173" s="459"/>
      <c r="D173" s="506" t="s">
        <v>723</v>
      </c>
      <c r="E173" s="490" t="s">
        <v>727</v>
      </c>
    </row>
    <row r="174" spans="1:5" ht="31.5" hidden="1" customHeight="1" x14ac:dyDescent="0.2">
      <c r="A174" s="458" t="s">
        <v>589</v>
      </c>
      <c r="B174" s="460" t="s">
        <v>423</v>
      </c>
      <c r="C174" s="459"/>
      <c r="D174" s="506" t="s">
        <v>723</v>
      </c>
      <c r="E174" s="462" t="s">
        <v>728</v>
      </c>
    </row>
    <row r="175" spans="1:5" ht="31.5" hidden="1" customHeight="1" x14ac:dyDescent="0.2">
      <c r="A175" s="458" t="s">
        <v>589</v>
      </c>
      <c r="B175" s="530" t="s">
        <v>426</v>
      </c>
      <c r="C175" s="531"/>
      <c r="D175" s="532" t="s">
        <v>723</v>
      </c>
      <c r="E175" s="533" t="s">
        <v>741</v>
      </c>
    </row>
    <row r="176" spans="1:5" ht="15.75" hidden="1" customHeight="1" x14ac:dyDescent="0.2">
      <c r="A176" s="458" t="s">
        <v>589</v>
      </c>
      <c r="B176" s="460" t="s">
        <v>426</v>
      </c>
      <c r="C176" s="459"/>
      <c r="D176" s="454" t="s">
        <v>702</v>
      </c>
      <c r="E176" s="462" t="s">
        <v>703</v>
      </c>
    </row>
    <row r="177" spans="1:5" ht="15.75" hidden="1" customHeight="1" x14ac:dyDescent="0.2">
      <c r="A177" s="458" t="s">
        <v>589</v>
      </c>
      <c r="B177" s="460" t="s">
        <v>426</v>
      </c>
      <c r="C177" s="459"/>
      <c r="D177" s="454" t="s">
        <v>702</v>
      </c>
      <c r="E177" s="462"/>
    </row>
    <row r="178" spans="1:5" ht="31.5" hidden="1" customHeight="1" x14ac:dyDescent="0.2">
      <c r="A178" s="458" t="s">
        <v>589</v>
      </c>
      <c r="B178" s="474" t="s">
        <v>549</v>
      </c>
      <c r="C178" s="459"/>
      <c r="D178" s="454" t="s">
        <v>702</v>
      </c>
      <c r="E178" s="462" t="s">
        <v>704</v>
      </c>
    </row>
    <row r="179" spans="1:5" ht="47.25" hidden="1" customHeight="1" x14ac:dyDescent="0.2">
      <c r="A179" s="458" t="s">
        <v>589</v>
      </c>
      <c r="B179" s="474" t="s">
        <v>104</v>
      </c>
      <c r="C179" s="459"/>
      <c r="D179" s="482" t="s">
        <v>705</v>
      </c>
      <c r="E179" s="472" t="s">
        <v>706</v>
      </c>
    </row>
    <row r="180" spans="1:5" ht="94.5" hidden="1" customHeight="1" x14ac:dyDescent="0.2">
      <c r="A180" s="458" t="s">
        <v>589</v>
      </c>
      <c r="B180" s="474" t="s">
        <v>104</v>
      </c>
      <c r="C180" s="459"/>
      <c r="D180" s="461" t="s">
        <v>595</v>
      </c>
      <c r="E180" s="455" t="s">
        <v>707</v>
      </c>
    </row>
    <row r="181" spans="1:5" ht="63" hidden="1" customHeight="1" x14ac:dyDescent="0.2">
      <c r="A181" s="477" t="s">
        <v>589</v>
      </c>
      <c r="B181" s="474" t="s">
        <v>114</v>
      </c>
      <c r="C181" s="459"/>
      <c r="D181" s="461" t="s">
        <v>595</v>
      </c>
      <c r="E181" s="462" t="s">
        <v>708</v>
      </c>
    </row>
    <row r="182" spans="1:5" ht="47.25" hidden="1" customHeight="1" x14ac:dyDescent="0.2">
      <c r="A182" s="458" t="s">
        <v>589</v>
      </c>
      <c r="B182" s="474" t="s">
        <v>133</v>
      </c>
      <c r="C182" s="459"/>
      <c r="D182" s="461" t="s">
        <v>595</v>
      </c>
      <c r="E182" s="462" t="s">
        <v>709</v>
      </c>
    </row>
    <row r="183" spans="1:5" ht="94.5" hidden="1" x14ac:dyDescent="0.2">
      <c r="A183" s="480" t="s">
        <v>680</v>
      </c>
      <c r="B183" s="460" t="s">
        <v>682</v>
      </c>
      <c r="C183" s="591"/>
      <c r="D183" s="592" t="s">
        <v>722</v>
      </c>
      <c r="E183" s="590" t="s">
        <v>928</v>
      </c>
    </row>
    <row r="184" spans="1:5" ht="94.5" hidden="1" customHeight="1" x14ac:dyDescent="0.2">
      <c r="A184" s="458" t="s">
        <v>589</v>
      </c>
      <c r="B184" s="460" t="s">
        <v>833</v>
      </c>
      <c r="C184" s="471"/>
      <c r="D184" s="461" t="s">
        <v>810</v>
      </c>
      <c r="E184" s="641" t="s">
        <v>832</v>
      </c>
    </row>
    <row r="185" spans="1:5" ht="47.25" hidden="1" customHeight="1" x14ac:dyDescent="0.2">
      <c r="A185" s="458" t="s">
        <v>655</v>
      </c>
      <c r="B185" s="474" t="s">
        <v>874</v>
      </c>
      <c r="C185" s="459"/>
      <c r="D185" s="461" t="s">
        <v>876</v>
      </c>
      <c r="E185" s="455" t="s">
        <v>885</v>
      </c>
    </row>
    <row r="186" spans="1:5" ht="69" customHeight="1" thickBot="1" x14ac:dyDescent="0.25">
      <c r="A186" s="458" t="s">
        <v>580</v>
      </c>
      <c r="B186" s="460" t="s">
        <v>834</v>
      </c>
      <c r="C186" s="459">
        <v>20000</v>
      </c>
      <c r="D186" s="461" t="s">
        <v>789</v>
      </c>
      <c r="E186" s="455" t="s">
        <v>901</v>
      </c>
    </row>
    <row r="187" spans="1:5" ht="94.5" hidden="1" customHeight="1" x14ac:dyDescent="0.2">
      <c r="A187" s="458" t="s">
        <v>580</v>
      </c>
      <c r="B187" s="460" t="s">
        <v>833</v>
      </c>
      <c r="C187" s="471"/>
      <c r="D187" s="461" t="s">
        <v>810</v>
      </c>
      <c r="E187" s="641" t="s">
        <v>842</v>
      </c>
    </row>
    <row r="188" spans="1:5" ht="126" hidden="1" customHeight="1" x14ac:dyDescent="0.2">
      <c r="A188" s="458" t="s">
        <v>580</v>
      </c>
      <c r="B188" s="460" t="s">
        <v>833</v>
      </c>
      <c r="C188" s="531"/>
      <c r="D188" s="461" t="s">
        <v>812</v>
      </c>
      <c r="E188" s="507" t="s">
        <v>864</v>
      </c>
    </row>
    <row r="189" spans="1:5" ht="78.75" hidden="1" customHeight="1" x14ac:dyDescent="0.2">
      <c r="A189" s="458" t="s">
        <v>655</v>
      </c>
      <c r="B189" s="474" t="s">
        <v>710</v>
      </c>
      <c r="C189" s="481"/>
      <c r="D189" s="461" t="s">
        <v>676</v>
      </c>
      <c r="E189" s="455" t="s">
        <v>711</v>
      </c>
    </row>
    <row r="190" spans="1:5" ht="63" hidden="1" customHeight="1" x14ac:dyDescent="0.2">
      <c r="A190" s="480" t="s">
        <v>680</v>
      </c>
      <c r="B190" s="460" t="s">
        <v>682</v>
      </c>
      <c r="C190" s="591"/>
      <c r="D190" s="592" t="s">
        <v>722</v>
      </c>
      <c r="E190" s="590" t="s">
        <v>775</v>
      </c>
    </row>
    <row r="191" spans="1:5" ht="31.5" hidden="1" customHeight="1" x14ac:dyDescent="0.2">
      <c r="A191" s="485" t="s">
        <v>684</v>
      </c>
      <c r="B191" s="491" t="s">
        <v>685</v>
      </c>
      <c r="C191" s="481"/>
      <c r="D191" s="492" t="s">
        <v>712</v>
      </c>
      <c r="E191" s="493" t="s">
        <v>713</v>
      </c>
    </row>
    <row r="192" spans="1:5" ht="63" hidden="1" customHeight="1" x14ac:dyDescent="0.2">
      <c r="A192" s="485" t="s">
        <v>684</v>
      </c>
      <c r="B192" s="491" t="s">
        <v>470</v>
      </c>
      <c r="C192" s="481"/>
      <c r="D192" s="492" t="s">
        <v>714</v>
      </c>
      <c r="E192" s="494" t="s">
        <v>715</v>
      </c>
    </row>
    <row r="193" spans="1:6" ht="63" hidden="1" customHeight="1" x14ac:dyDescent="0.2">
      <c r="A193" s="458" t="s">
        <v>684</v>
      </c>
      <c r="B193" s="491" t="s">
        <v>477</v>
      </c>
      <c r="C193" s="481"/>
      <c r="D193" s="492" t="s">
        <v>714</v>
      </c>
      <c r="E193" s="494" t="s">
        <v>716</v>
      </c>
    </row>
    <row r="194" spans="1:6" ht="48" hidden="1" customHeight="1" thickBot="1" x14ac:dyDescent="0.25">
      <c r="A194" s="495" t="s">
        <v>684</v>
      </c>
      <c r="B194" s="496" t="s">
        <v>481</v>
      </c>
      <c r="C194" s="481"/>
      <c r="D194" s="497" t="s">
        <v>717</v>
      </c>
      <c r="E194" s="462" t="s">
        <v>718</v>
      </c>
    </row>
    <row r="195" spans="1:6" ht="16.5" thickBot="1" x14ac:dyDescent="0.25">
      <c r="A195" s="866" t="s">
        <v>693</v>
      </c>
      <c r="B195" s="867"/>
      <c r="C195" s="498">
        <f>SUM(C160:C194)</f>
        <v>20000</v>
      </c>
      <c r="D195" s="499">
        <f>E195-E196</f>
        <v>1696448.5899999994</v>
      </c>
      <c r="E195" s="500">
        <f>316207.52+1381362.37</f>
        <v>1697569.8900000001</v>
      </c>
      <c r="F195" s="501"/>
    </row>
    <row r="196" spans="1:6" ht="16.5" thickBot="1" x14ac:dyDescent="0.25">
      <c r="A196" s="868" t="s">
        <v>719</v>
      </c>
      <c r="B196" s="869"/>
      <c r="C196" s="487">
        <f>C158+C195</f>
        <v>5252833.59</v>
      </c>
      <c r="D196" s="502">
        <f>C196-'[2]Дод 1'!C96</f>
        <v>1696448.5899999999</v>
      </c>
      <c r="E196" s="503">
        <f>E195+'[2]Дод 1'!C96-[2]дод.8!C196</f>
        <v>1121.3000000007451</v>
      </c>
    </row>
    <row r="197" spans="1:6" ht="46.9" hidden="1" customHeight="1" x14ac:dyDescent="0.2">
      <c r="A197" s="870" t="s">
        <v>820</v>
      </c>
      <c r="B197" s="871"/>
      <c r="C197" s="871"/>
      <c r="D197" s="871"/>
      <c r="E197" s="871"/>
    </row>
    <row r="198" spans="1:6" ht="27" customHeight="1" x14ac:dyDescent="0.2">
      <c r="A198" s="872" t="s">
        <v>949</v>
      </c>
      <c r="B198" s="872"/>
      <c r="C198" s="872"/>
      <c r="D198" s="872"/>
      <c r="E198" s="872"/>
    </row>
    <row r="199" spans="1:6" ht="15.75" x14ac:dyDescent="0.2">
      <c r="A199" s="439"/>
      <c r="B199" s="440"/>
      <c r="C199" s="441"/>
      <c r="D199" s="442"/>
      <c r="E199" s="442"/>
    </row>
    <row r="200" spans="1:6" x14ac:dyDescent="0.2">
      <c r="E200" s="501"/>
    </row>
  </sheetData>
  <autoFilter ref="A6:E186"/>
  <mergeCells count="10">
    <mergeCell ref="A195:B195"/>
    <mergeCell ref="A196:B196"/>
    <mergeCell ref="A197:E197"/>
    <mergeCell ref="A198:E198"/>
    <mergeCell ref="A2:E2"/>
    <mergeCell ref="A3:E3"/>
    <mergeCell ref="A4:C4"/>
    <mergeCell ref="A5:C5"/>
    <mergeCell ref="A158:B158"/>
    <mergeCell ref="A159:E159"/>
  </mergeCells>
  <pageMargins left="0.78740157480314965" right="0.78740157480314965" top="1.1811023622047245" bottom="0.39370078740157483" header="0.23622047244094491" footer="0.19685039370078741"/>
  <pageSetup paperSize="9" scale="78" fitToHeight="8"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7</vt:i4>
      </vt:variant>
    </vt:vector>
  </HeadingPairs>
  <TitlesOfParts>
    <vt:vector size="15" baseType="lpstr">
      <vt:lpstr>Дод 1</vt:lpstr>
      <vt:lpstr>дод 2 </vt:lpstr>
      <vt:lpstr>дод 3 </vt:lpstr>
      <vt:lpstr>дод 4</vt:lpstr>
      <vt:lpstr>Дод 5 </vt:lpstr>
      <vt:lpstr>дод 6 </vt:lpstr>
      <vt:lpstr>дод7</vt:lpstr>
      <vt:lpstr>дод.8</vt:lpstr>
      <vt:lpstr>'дод 2 '!Заголовки_для_печати</vt:lpstr>
      <vt:lpstr>'дод 3 '!Заголовки_для_печати</vt:lpstr>
      <vt:lpstr>'дод 6 '!Заголовки_для_печати</vt:lpstr>
      <vt:lpstr>дод.8!Заголовки_для_печати</vt:lpstr>
      <vt:lpstr>'дод 2 '!Область_печати</vt:lpstr>
      <vt:lpstr>'Дод 5 '!Область_печати</vt:lpstr>
      <vt:lpstr>дод.8!Область_печати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Admin</cp:lastModifiedBy>
  <cp:lastPrinted>2021-04-27T10:36:56Z</cp:lastPrinted>
  <dcterms:created xsi:type="dcterms:W3CDTF">2020-12-30T10:03:27Z</dcterms:created>
  <dcterms:modified xsi:type="dcterms:W3CDTF">2021-04-27T10:38:09Z</dcterms:modified>
</cp:coreProperties>
</file>