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5480" windowHeight="8445" activeTab="4"/>
  </bookViews>
  <sheets>
    <sheet name="дод 1" sheetId="45" r:id="rId1"/>
    <sheet name="Дод 2" sheetId="46" r:id="rId2"/>
    <sheet name="дод 3" sheetId="50" r:id="rId3"/>
    <sheet name="дод 4" sheetId="41" r:id="rId4"/>
    <sheet name="І півріччя 2020" sheetId="47" r:id="rId5"/>
  </sheets>
  <definedNames>
    <definedName name="_xlnm.Print_Titles" localSheetId="1">'Дод 2'!$6:$7</definedName>
    <definedName name="_xlnm.Print_Titles" localSheetId="2">'дод 3'!$6:$7</definedName>
    <definedName name="_xlnm.Print_Area" localSheetId="4">'І півріччя 2020'!$A$1:$E$185</definedName>
  </definedNames>
  <calcPr calcId="144525"/>
</workbook>
</file>

<file path=xl/calcChain.xml><?xml version="1.0" encoding="utf-8"?>
<calcChain xmlns="http://schemas.openxmlformats.org/spreadsheetml/2006/main">
  <c r="Q118" i="50" l="1"/>
  <c r="P118" i="50"/>
  <c r="O118" i="50"/>
  <c r="K118" i="50"/>
  <c r="J118" i="50"/>
  <c r="R116" i="50"/>
  <c r="L116" i="50"/>
  <c r="G116" i="50"/>
  <c r="S116" i="50" s="1"/>
  <c r="R115" i="50"/>
  <c r="L115" i="50" s="1"/>
  <c r="G115" i="50"/>
  <c r="R114" i="50"/>
  <c r="L114" i="50" s="1"/>
  <c r="G114" i="50"/>
  <c r="R113" i="50"/>
  <c r="L113" i="50" s="1"/>
  <c r="G113" i="50"/>
  <c r="R112" i="50"/>
  <c r="R107" i="50" s="1"/>
  <c r="Q112" i="50"/>
  <c r="L112" i="50"/>
  <c r="G112" i="50"/>
  <c r="S112" i="50" s="1"/>
  <c r="L111" i="50"/>
  <c r="G111" i="50"/>
  <c r="L110" i="50"/>
  <c r="G110" i="50"/>
  <c r="S110" i="50" s="1"/>
  <c r="L109" i="50"/>
  <c r="G109" i="50"/>
  <c r="R108" i="50"/>
  <c r="L108" i="50"/>
  <c r="G108" i="50"/>
  <c r="Q107" i="50"/>
  <c r="P107" i="50"/>
  <c r="O107" i="50"/>
  <c r="N107" i="50"/>
  <c r="M107" i="50"/>
  <c r="K107" i="50"/>
  <c r="J107" i="50"/>
  <c r="I107" i="50"/>
  <c r="H107" i="50"/>
  <c r="Q106" i="50"/>
  <c r="P106" i="50"/>
  <c r="O106" i="50"/>
  <c r="N106" i="50"/>
  <c r="M106" i="50"/>
  <c r="K106" i="50"/>
  <c r="J106" i="50"/>
  <c r="I106" i="50"/>
  <c r="H106" i="50"/>
  <c r="R105" i="50"/>
  <c r="L105" i="50"/>
  <c r="S105" i="50" s="1"/>
  <c r="R104" i="50"/>
  <c r="L104" i="50" s="1"/>
  <c r="S104" i="50" s="1"/>
  <c r="R103" i="50"/>
  <c r="L103" i="50"/>
  <c r="G103" i="50"/>
  <c r="R102" i="50"/>
  <c r="L102" i="50" s="1"/>
  <c r="Q102" i="50"/>
  <c r="G102" i="50"/>
  <c r="R101" i="50"/>
  <c r="L101" i="50" s="1"/>
  <c r="G101" i="50"/>
  <c r="L100" i="50"/>
  <c r="G100" i="50"/>
  <c r="S100" i="50" s="1"/>
  <c r="R99" i="50"/>
  <c r="L99" i="50" s="1"/>
  <c r="S99" i="50" s="1"/>
  <c r="R98" i="50"/>
  <c r="L98" i="50" s="1"/>
  <c r="G98" i="50"/>
  <c r="R97" i="50"/>
  <c r="L97" i="50" s="1"/>
  <c r="G97" i="50"/>
  <c r="R96" i="50"/>
  <c r="L96" i="50" s="1"/>
  <c r="G96" i="50"/>
  <c r="R95" i="50"/>
  <c r="L95" i="50" s="1"/>
  <c r="S95" i="50" s="1"/>
  <c r="R94" i="50"/>
  <c r="L94" i="50"/>
  <c r="G94" i="50"/>
  <c r="R93" i="50"/>
  <c r="L93" i="50" s="1"/>
  <c r="S93" i="50" s="1"/>
  <c r="G93" i="50"/>
  <c r="R92" i="50"/>
  <c r="L92" i="50"/>
  <c r="S92" i="50" s="1"/>
  <c r="G92" i="50"/>
  <c r="R91" i="50"/>
  <c r="L91" i="50"/>
  <c r="G91" i="50"/>
  <c r="R90" i="50"/>
  <c r="L90" i="50"/>
  <c r="G90" i="50"/>
  <c r="R89" i="50"/>
  <c r="L89" i="50" s="1"/>
  <c r="S89" i="50" s="1"/>
  <c r="G89" i="50"/>
  <c r="R88" i="50"/>
  <c r="L88" i="50"/>
  <c r="I88" i="50"/>
  <c r="H88" i="50"/>
  <c r="G88" i="50" s="1"/>
  <c r="L87" i="50"/>
  <c r="G87" i="50"/>
  <c r="S87" i="50" s="1"/>
  <c r="R86" i="50"/>
  <c r="L86" i="50" s="1"/>
  <c r="G86" i="50"/>
  <c r="R85" i="50"/>
  <c r="L85" i="50" s="1"/>
  <c r="G85" i="50"/>
  <c r="S85" i="50" s="1"/>
  <c r="R84" i="50"/>
  <c r="L84" i="50" s="1"/>
  <c r="G84" i="50"/>
  <c r="N83" i="50"/>
  <c r="L83" i="50"/>
  <c r="I83" i="50"/>
  <c r="H83" i="50"/>
  <c r="G83" i="50"/>
  <c r="R82" i="50"/>
  <c r="Q82" i="50"/>
  <c r="P82" i="50"/>
  <c r="O82" i="50"/>
  <c r="L82" i="50" s="1"/>
  <c r="S82" i="50" s="1"/>
  <c r="N82" i="50"/>
  <c r="M82" i="50"/>
  <c r="H82" i="50"/>
  <c r="Q81" i="50"/>
  <c r="P81" i="50"/>
  <c r="O81" i="50"/>
  <c r="N81" i="50"/>
  <c r="M81" i="50"/>
  <c r="R81" i="50" s="1"/>
  <c r="J81" i="50"/>
  <c r="I81" i="50"/>
  <c r="H81" i="50"/>
  <c r="G81" i="50"/>
  <c r="Q80" i="50"/>
  <c r="P80" i="50"/>
  <c r="O80" i="50"/>
  <c r="N80" i="50"/>
  <c r="M80" i="50"/>
  <c r="R80" i="50" s="1"/>
  <c r="J80" i="50"/>
  <c r="I80" i="50"/>
  <c r="H80" i="50"/>
  <c r="G80" i="50"/>
  <c r="R79" i="50"/>
  <c r="L79" i="50" s="1"/>
  <c r="S79" i="50" s="1"/>
  <c r="N79" i="50"/>
  <c r="N78" i="50"/>
  <c r="M78" i="50"/>
  <c r="R78" i="50" s="1"/>
  <c r="L78" i="50" s="1"/>
  <c r="H78" i="50"/>
  <c r="G78" i="50" s="1"/>
  <c r="S78" i="50" s="1"/>
  <c r="R77" i="50"/>
  <c r="L77" i="50" s="1"/>
  <c r="I77" i="50"/>
  <c r="H77" i="50"/>
  <c r="G77" i="50" s="1"/>
  <c r="Q76" i="50"/>
  <c r="P76" i="50"/>
  <c r="O76" i="50"/>
  <c r="N76" i="50"/>
  <c r="M76" i="50"/>
  <c r="K76" i="50"/>
  <c r="J76" i="50"/>
  <c r="I76" i="50"/>
  <c r="H76" i="50"/>
  <c r="Q75" i="50"/>
  <c r="P75" i="50"/>
  <c r="O75" i="50"/>
  <c r="N75" i="50"/>
  <c r="M75" i="50"/>
  <c r="K75" i="50"/>
  <c r="J75" i="50"/>
  <c r="I75" i="50"/>
  <c r="H75" i="50"/>
  <c r="R74" i="50"/>
  <c r="L74" i="50"/>
  <c r="G74" i="50"/>
  <c r="S74" i="50" s="1"/>
  <c r="R73" i="50"/>
  <c r="Q73" i="50"/>
  <c r="L73" i="50"/>
  <c r="G73" i="50"/>
  <c r="S73" i="50" s="1"/>
  <c r="R72" i="50"/>
  <c r="L72" i="50" s="1"/>
  <c r="G72" i="50"/>
  <c r="R71" i="50"/>
  <c r="L71" i="50" s="1"/>
  <c r="Q71" i="50"/>
  <c r="G71" i="50"/>
  <c r="R70" i="50"/>
  <c r="L70" i="50" s="1"/>
  <c r="Q70" i="50"/>
  <c r="G70" i="50"/>
  <c r="R69" i="50"/>
  <c r="L69" i="50" s="1"/>
  <c r="Q69" i="50"/>
  <c r="G69" i="50"/>
  <c r="R68" i="50"/>
  <c r="L68" i="50" s="1"/>
  <c r="Q68" i="50"/>
  <c r="G68" i="50"/>
  <c r="R67" i="50"/>
  <c r="L67" i="50" s="1"/>
  <c r="Q67" i="50"/>
  <c r="G67" i="50"/>
  <c r="R66" i="50"/>
  <c r="L66" i="50" s="1"/>
  <c r="Q66" i="50"/>
  <c r="G66" i="50"/>
  <c r="S65" i="50"/>
  <c r="R65" i="50"/>
  <c r="Q65" i="50"/>
  <c r="L65" i="50"/>
  <c r="R64" i="50"/>
  <c r="L64" i="50" s="1"/>
  <c r="Q64" i="50"/>
  <c r="G64" i="50"/>
  <c r="Q63" i="50"/>
  <c r="L63" i="50"/>
  <c r="G63" i="50"/>
  <c r="S63" i="50" s="1"/>
  <c r="R62" i="50"/>
  <c r="L62" i="50" s="1"/>
  <c r="S62" i="50" s="1"/>
  <c r="Q62" i="50"/>
  <c r="R61" i="50"/>
  <c r="L61" i="50" s="1"/>
  <c r="G61" i="50"/>
  <c r="S61" i="50" s="1"/>
  <c r="R60" i="50"/>
  <c r="L60" i="50" s="1"/>
  <c r="G60" i="50"/>
  <c r="G59" i="50"/>
  <c r="S59" i="50" s="1"/>
  <c r="G58" i="50"/>
  <c r="S58" i="50" s="1"/>
  <c r="R57" i="50"/>
  <c r="L57" i="50" s="1"/>
  <c r="G57" i="50"/>
  <c r="R56" i="50"/>
  <c r="Q56" i="50"/>
  <c r="L56" i="50"/>
  <c r="G56" i="50"/>
  <c r="R55" i="50"/>
  <c r="L55" i="50"/>
  <c r="S55" i="50" s="1"/>
  <c r="G55" i="50"/>
  <c r="R54" i="50"/>
  <c r="L54" i="50" s="1"/>
  <c r="S54" i="50" s="1"/>
  <c r="R53" i="50"/>
  <c r="L53" i="50" s="1"/>
  <c r="G53" i="50"/>
  <c r="R52" i="50"/>
  <c r="L52" i="50" s="1"/>
  <c r="S52" i="50" s="1"/>
  <c r="R51" i="50"/>
  <c r="L51" i="50"/>
  <c r="S51" i="50" s="1"/>
  <c r="G51" i="50"/>
  <c r="R50" i="50"/>
  <c r="L50" i="50" s="1"/>
  <c r="S50" i="50" s="1"/>
  <c r="G50" i="50"/>
  <c r="R49" i="50"/>
  <c r="L49" i="50" s="1"/>
  <c r="S49" i="50" s="1"/>
  <c r="G49" i="50"/>
  <c r="R48" i="50"/>
  <c r="L48" i="50" s="1"/>
  <c r="S48" i="50" s="1"/>
  <c r="G48" i="50"/>
  <c r="R47" i="50"/>
  <c r="L47" i="50"/>
  <c r="S47" i="50" s="1"/>
  <c r="G47" i="50"/>
  <c r="L46" i="50"/>
  <c r="G46" i="50"/>
  <c r="R45" i="50"/>
  <c r="L45" i="50" s="1"/>
  <c r="G45" i="50"/>
  <c r="R44" i="50"/>
  <c r="L44" i="50" s="1"/>
  <c r="G44" i="50"/>
  <c r="L43" i="50"/>
  <c r="G43" i="50"/>
  <c r="L42" i="50"/>
  <c r="G42" i="50"/>
  <c r="G41" i="50"/>
  <c r="S41" i="50" s="1"/>
  <c r="L40" i="50"/>
  <c r="G40" i="50"/>
  <c r="R39" i="50"/>
  <c r="L39" i="50"/>
  <c r="S39" i="50" s="1"/>
  <c r="G39" i="50"/>
  <c r="R38" i="50"/>
  <c r="L38" i="50" s="1"/>
  <c r="K38" i="50"/>
  <c r="G38" i="50" s="1"/>
  <c r="R37" i="50"/>
  <c r="L37" i="50" s="1"/>
  <c r="S37" i="50" s="1"/>
  <c r="R36" i="50"/>
  <c r="L36" i="50"/>
  <c r="S36" i="50" s="1"/>
  <c r="G36" i="50"/>
  <c r="R35" i="50"/>
  <c r="L35" i="50" s="1"/>
  <c r="S35" i="50" s="1"/>
  <c r="G35" i="50"/>
  <c r="R34" i="50"/>
  <c r="L34" i="50" s="1"/>
  <c r="S34" i="50" s="1"/>
  <c r="R33" i="50"/>
  <c r="L33" i="50" s="1"/>
  <c r="S33" i="50" s="1"/>
  <c r="R32" i="50"/>
  <c r="L32" i="50" s="1"/>
  <c r="S32" i="50" s="1"/>
  <c r="G32" i="50"/>
  <c r="R31" i="50"/>
  <c r="L31" i="50"/>
  <c r="S31" i="50" s="1"/>
  <c r="G31" i="50"/>
  <c r="R30" i="50"/>
  <c r="L30" i="50" s="1"/>
  <c r="S30" i="50" s="1"/>
  <c r="G30" i="50"/>
  <c r="R29" i="50"/>
  <c r="L29" i="50" s="1"/>
  <c r="S29" i="50" s="1"/>
  <c r="R28" i="50"/>
  <c r="L28" i="50" s="1"/>
  <c r="G28" i="50"/>
  <c r="S28" i="50" s="1"/>
  <c r="R27" i="50"/>
  <c r="L27" i="50" s="1"/>
  <c r="G27" i="50"/>
  <c r="R26" i="50"/>
  <c r="L26" i="50" s="1"/>
  <c r="S26" i="50" s="1"/>
  <c r="G26" i="50"/>
  <c r="R25" i="50"/>
  <c r="L25" i="50"/>
  <c r="S25" i="50" s="1"/>
  <c r="G25" i="50"/>
  <c r="L24" i="50"/>
  <c r="G24" i="50"/>
  <c r="R23" i="50"/>
  <c r="L23" i="50" s="1"/>
  <c r="S23" i="50" s="1"/>
  <c r="G23" i="50"/>
  <c r="R22" i="50"/>
  <c r="L22" i="50"/>
  <c r="S22" i="50" s="1"/>
  <c r="G22" i="50"/>
  <c r="R21" i="50"/>
  <c r="L21" i="50" s="1"/>
  <c r="S21" i="50" s="1"/>
  <c r="G21" i="50"/>
  <c r="L20" i="50"/>
  <c r="K20" i="50"/>
  <c r="G20" i="50" s="1"/>
  <c r="R19" i="50"/>
  <c r="L19" i="50"/>
  <c r="S19" i="50" s="1"/>
  <c r="G19" i="50"/>
  <c r="R18" i="50"/>
  <c r="L18" i="50" s="1"/>
  <c r="S18" i="50" s="1"/>
  <c r="G18" i="50"/>
  <c r="R17" i="50"/>
  <c r="L17" i="50" s="1"/>
  <c r="G17" i="50"/>
  <c r="R16" i="50"/>
  <c r="L16" i="50" s="1"/>
  <c r="G16" i="50"/>
  <c r="R15" i="50"/>
  <c r="L15" i="50"/>
  <c r="G15" i="50"/>
  <c r="Q14" i="50"/>
  <c r="Q119" i="50" s="1"/>
  <c r="P14" i="50"/>
  <c r="P119" i="50" s="1"/>
  <c r="O14" i="50"/>
  <c r="O119" i="50" s="1"/>
  <c r="N14" i="50"/>
  <c r="N119" i="50" s="1"/>
  <c r="M14" i="50"/>
  <c r="M119" i="50" s="1"/>
  <c r="K14" i="50"/>
  <c r="K119" i="50" s="1"/>
  <c r="J14" i="50"/>
  <c r="J119" i="50" s="1"/>
  <c r="I14" i="50"/>
  <c r="I119" i="50" s="1"/>
  <c r="H14" i="50"/>
  <c r="H119" i="50" s="1"/>
  <c r="N13" i="50"/>
  <c r="N118" i="50" s="1"/>
  <c r="M13" i="50"/>
  <c r="M118" i="50" s="1"/>
  <c r="I13" i="50"/>
  <c r="I118" i="50" s="1"/>
  <c r="H13" i="50"/>
  <c r="H118" i="50" s="1"/>
  <c r="R12" i="50"/>
  <c r="L12" i="50"/>
  <c r="G12" i="50"/>
  <c r="S12" i="50" s="1"/>
  <c r="R11" i="50"/>
  <c r="Q11" i="50"/>
  <c r="P11" i="50"/>
  <c r="O11" i="50"/>
  <c r="O10" i="50" s="1"/>
  <c r="O117" i="50" s="1"/>
  <c r="N11" i="50"/>
  <c r="N10" i="50" s="1"/>
  <c r="N117" i="50" s="1"/>
  <c r="M11" i="50"/>
  <c r="K11" i="50"/>
  <c r="K10" i="50" s="1"/>
  <c r="K117" i="50" s="1"/>
  <c r="J11" i="50"/>
  <c r="J10" i="50" s="1"/>
  <c r="J117" i="50" s="1"/>
  <c r="I11" i="50"/>
  <c r="H11" i="50"/>
  <c r="H10" i="50" s="1"/>
  <c r="H117" i="50" s="1"/>
  <c r="R10" i="50"/>
  <c r="Q10" i="50"/>
  <c r="Q117" i="50" s="1"/>
  <c r="P10" i="50"/>
  <c r="P117" i="50" s="1"/>
  <c r="M10" i="50"/>
  <c r="M117" i="50" s="1"/>
  <c r="I10" i="50"/>
  <c r="I117" i="50" s="1"/>
  <c r="L11" i="50" l="1"/>
  <c r="L10" i="50" s="1"/>
  <c r="R106" i="50"/>
  <c r="L106" i="50" s="1"/>
  <c r="L107" i="50"/>
  <c r="L14" i="50"/>
  <c r="S38" i="50"/>
  <c r="G14" i="50"/>
  <c r="G119" i="50" s="1"/>
  <c r="G13" i="50"/>
  <c r="G118" i="50" s="1"/>
  <c r="S15" i="50"/>
  <c r="S43" i="50"/>
  <c r="S64" i="50"/>
  <c r="S66" i="50"/>
  <c r="S67" i="50"/>
  <c r="S68" i="50"/>
  <c r="S69" i="50"/>
  <c r="S70" i="50"/>
  <c r="S71" i="50"/>
  <c r="S72" i="50"/>
  <c r="S83" i="50"/>
  <c r="S91" i="50"/>
  <c r="S102" i="50"/>
  <c r="S115" i="50"/>
  <c r="S17" i="50"/>
  <c r="S42" i="50"/>
  <c r="S46" i="50"/>
  <c r="R76" i="50"/>
  <c r="S84" i="50"/>
  <c r="S86" i="50"/>
  <c r="S88" i="50"/>
  <c r="S90" i="50"/>
  <c r="S94" i="50"/>
  <c r="S103" i="50"/>
  <c r="S109" i="50"/>
  <c r="S111" i="50"/>
  <c r="S114" i="50"/>
  <c r="S16" i="50"/>
  <c r="S14" i="50" s="1"/>
  <c r="S40" i="50"/>
  <c r="S56" i="50"/>
  <c r="S57" i="50"/>
  <c r="S60" i="50"/>
  <c r="G76" i="50"/>
  <c r="G75" i="50" s="1"/>
  <c r="G107" i="50"/>
  <c r="G106" i="50" s="1"/>
  <c r="S106" i="50" s="1"/>
  <c r="S108" i="50"/>
  <c r="S20" i="50"/>
  <c r="G11" i="50"/>
  <c r="G10" i="50" s="1"/>
  <c r="L13" i="50"/>
  <c r="S13" i="50" s="1"/>
  <c r="R14" i="50"/>
  <c r="R119" i="50" s="1"/>
  <c r="L119" i="50" s="1"/>
  <c r="S119" i="50" s="1"/>
  <c r="S27" i="50"/>
  <c r="S44" i="50"/>
  <c r="S45" i="50"/>
  <c r="S53" i="50"/>
  <c r="L81" i="50"/>
  <c r="S81" i="50" s="1"/>
  <c r="S113" i="50"/>
  <c r="R13" i="50"/>
  <c r="R118" i="50" s="1"/>
  <c r="S77" i="50"/>
  <c r="L80" i="50"/>
  <c r="S80" i="50" s="1"/>
  <c r="S96" i="50"/>
  <c r="S76" i="50" s="1"/>
  <c r="S97" i="50"/>
  <c r="S98" i="50"/>
  <c r="S101" i="50"/>
  <c r="L118" i="50"/>
  <c r="S118" i="50" s="1"/>
  <c r="S107" i="50" l="1"/>
  <c r="R75" i="50"/>
  <c r="L76" i="50"/>
  <c r="S11" i="50"/>
  <c r="S10" i="50" s="1"/>
  <c r="G117" i="50"/>
  <c r="L75" i="50" l="1"/>
  <c r="S75" i="50" s="1"/>
  <c r="R117" i="50"/>
  <c r="L117" i="50" s="1"/>
  <c r="S117" i="50"/>
  <c r="C21" i="47"/>
  <c r="B21" i="47"/>
  <c r="H71" i="46" l="1"/>
  <c r="J73" i="46"/>
  <c r="D75" i="45"/>
  <c r="C182" i="47" l="1"/>
  <c r="B182" i="47"/>
  <c r="D179" i="47"/>
  <c r="D180" i="47"/>
  <c r="E180" i="47"/>
  <c r="C159" i="47"/>
  <c r="B121" i="47"/>
  <c r="C121" i="47"/>
  <c r="D115" i="47" l="1"/>
  <c r="D116" i="47"/>
  <c r="E116" i="47"/>
  <c r="E116" i="41"/>
  <c r="D116" i="41"/>
  <c r="G114" i="41"/>
  <c r="E93" i="41"/>
  <c r="D93" i="41"/>
  <c r="C55" i="41" l="1"/>
  <c r="E55" i="41"/>
  <c r="D55" i="41"/>
  <c r="G50" i="41"/>
  <c r="G39" i="41"/>
  <c r="D175" i="47" l="1"/>
  <c r="E175" i="47"/>
  <c r="C169" i="47"/>
  <c r="B169" i="47"/>
  <c r="D168" i="47"/>
  <c r="E167" i="47"/>
  <c r="E168" i="47"/>
  <c r="D167" i="47"/>
  <c r="B159" i="47"/>
  <c r="E154" i="47"/>
  <c r="E115" i="47"/>
  <c r="D96" i="47" l="1"/>
  <c r="E96" i="47"/>
  <c r="G109" i="41" l="1"/>
  <c r="D103" i="41"/>
  <c r="E103" i="41"/>
  <c r="C103" i="41"/>
  <c r="F102" i="41"/>
  <c r="G102" i="41"/>
  <c r="F101" i="41"/>
  <c r="G101" i="41"/>
  <c r="C93" i="41"/>
  <c r="G88" i="41"/>
  <c r="G49" i="41" l="1"/>
  <c r="F30" i="41" l="1"/>
  <c r="G30" i="41"/>
  <c r="B40" i="47" l="1"/>
  <c r="C40" i="47"/>
  <c r="E48" i="47"/>
  <c r="E21" i="47"/>
  <c r="C95" i="45"/>
  <c r="D58" i="45"/>
  <c r="D63" i="45"/>
  <c r="D23" i="45"/>
  <c r="D26" i="45"/>
  <c r="D28" i="45"/>
  <c r="B16" i="47"/>
  <c r="B23" i="47"/>
  <c r="C16" i="47"/>
  <c r="C23" i="47"/>
  <c r="D23" i="47" s="1"/>
  <c r="D21" i="46"/>
  <c r="C21" i="46"/>
  <c r="D19" i="46"/>
  <c r="C19" i="46"/>
  <c r="D69" i="45"/>
  <c r="C78" i="45"/>
  <c r="E74" i="45"/>
  <c r="D20" i="45"/>
  <c r="F79" i="45"/>
  <c r="B183" i="47"/>
  <c r="E179" i="47"/>
  <c r="C125" i="47"/>
  <c r="B125" i="47"/>
  <c r="D119" i="47"/>
  <c r="E119" i="47"/>
  <c r="C116" i="41"/>
  <c r="G116" i="41"/>
  <c r="G113" i="41"/>
  <c r="C59" i="41"/>
  <c r="E59" i="41"/>
  <c r="D59" i="41"/>
  <c r="G53" i="41"/>
  <c r="D181" i="47"/>
  <c r="E181" i="47"/>
  <c r="D176" i="47"/>
  <c r="E176" i="47"/>
  <c r="D89" i="47"/>
  <c r="E89" i="47"/>
  <c r="E178" i="47"/>
  <c r="D178" i="47"/>
  <c r="E177" i="47"/>
  <c r="D177" i="47"/>
  <c r="E174" i="47"/>
  <c r="D174" i="47"/>
  <c r="E172" i="47"/>
  <c r="D172" i="47"/>
  <c r="E171" i="47"/>
  <c r="D171" i="47"/>
  <c r="E166" i="47"/>
  <c r="D166" i="47"/>
  <c r="E165" i="47"/>
  <c r="D165" i="47"/>
  <c r="E164" i="47"/>
  <c r="D164" i="47"/>
  <c r="E163" i="47"/>
  <c r="D163" i="47"/>
  <c r="E162" i="47"/>
  <c r="D162" i="47"/>
  <c r="E161" i="47"/>
  <c r="D161" i="47"/>
  <c r="E158" i="47"/>
  <c r="E157" i="47"/>
  <c r="E156" i="47"/>
  <c r="E155" i="47"/>
  <c r="D155" i="47"/>
  <c r="E153" i="47"/>
  <c r="E152" i="47"/>
  <c r="E151" i="47"/>
  <c r="D151" i="47"/>
  <c r="E150" i="47"/>
  <c r="D150" i="47"/>
  <c r="E149" i="47"/>
  <c r="E148" i="47"/>
  <c r="E147" i="47"/>
  <c r="E146" i="47"/>
  <c r="E145" i="47"/>
  <c r="E144" i="47"/>
  <c r="D144" i="47"/>
  <c r="E143" i="47"/>
  <c r="E142" i="47"/>
  <c r="E141" i="47"/>
  <c r="E140" i="47"/>
  <c r="E139" i="47"/>
  <c r="E138" i="47"/>
  <c r="E137" i="47"/>
  <c r="E136" i="47"/>
  <c r="E135" i="47"/>
  <c r="E134" i="47"/>
  <c r="E133" i="47"/>
  <c r="E132" i="47"/>
  <c r="E131" i="47"/>
  <c r="E130" i="47"/>
  <c r="E129" i="47"/>
  <c r="E128" i="47"/>
  <c r="E124" i="47"/>
  <c r="D124" i="47"/>
  <c r="E123" i="47"/>
  <c r="D123" i="47"/>
  <c r="E122" i="47"/>
  <c r="D122" i="47"/>
  <c r="E120" i="47"/>
  <c r="E118" i="47"/>
  <c r="E117" i="47"/>
  <c r="D117" i="47"/>
  <c r="E114" i="47"/>
  <c r="D114" i="47"/>
  <c r="E113" i="47"/>
  <c r="D113" i="47"/>
  <c r="E112" i="47"/>
  <c r="E111" i="47"/>
  <c r="D111" i="47"/>
  <c r="E110" i="47"/>
  <c r="E109" i="47"/>
  <c r="D109" i="47"/>
  <c r="E108" i="47"/>
  <c r="D108" i="47"/>
  <c r="E107" i="47"/>
  <c r="D107" i="47"/>
  <c r="E106" i="47"/>
  <c r="D106" i="47"/>
  <c r="E105" i="47"/>
  <c r="D105" i="47"/>
  <c r="E104" i="47"/>
  <c r="E103" i="47"/>
  <c r="D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E59" i="47"/>
  <c r="E58" i="47"/>
  <c r="E57" i="47"/>
  <c r="E56" i="47"/>
  <c r="D56" i="47"/>
  <c r="E51" i="47"/>
  <c r="E50" i="47"/>
  <c r="D50" i="47"/>
  <c r="E49" i="47"/>
  <c r="D48" i="47"/>
  <c r="E47" i="47"/>
  <c r="E46" i="47"/>
  <c r="D46" i="47"/>
  <c r="E45" i="47"/>
  <c r="D45" i="47"/>
  <c r="E44" i="47"/>
  <c r="E43" i="47"/>
  <c r="D43" i="47"/>
  <c r="E42" i="47"/>
  <c r="D42" i="47"/>
  <c r="E41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E22" i="47"/>
  <c r="D21" i="47"/>
  <c r="E20" i="47"/>
  <c r="D20" i="47"/>
  <c r="E19" i="47"/>
  <c r="D19" i="47"/>
  <c r="E18" i="47"/>
  <c r="D18" i="47"/>
  <c r="E17" i="47"/>
  <c r="D17" i="47"/>
  <c r="E16" i="47"/>
  <c r="E15" i="47"/>
  <c r="D15" i="47"/>
  <c r="E14" i="47"/>
  <c r="E13" i="47"/>
  <c r="E12" i="47"/>
  <c r="D12" i="47"/>
  <c r="E11" i="47"/>
  <c r="D11" i="47"/>
  <c r="E10" i="47"/>
  <c r="E9" i="47"/>
  <c r="E8" i="47"/>
  <c r="D8" i="47"/>
  <c r="E7" i="47"/>
  <c r="D7" i="47"/>
  <c r="E6" i="47"/>
  <c r="D6" i="47"/>
  <c r="D60" i="47"/>
  <c r="D40" i="47"/>
  <c r="E182" i="47"/>
  <c r="D16" i="47"/>
  <c r="C68" i="47"/>
  <c r="C71" i="47" s="1"/>
  <c r="D182" i="47"/>
  <c r="M107" i="46"/>
  <c r="L107" i="46"/>
  <c r="F107" i="46"/>
  <c r="E107" i="46"/>
  <c r="M106" i="46"/>
  <c r="L106" i="46"/>
  <c r="J106" i="46"/>
  <c r="F106" i="46"/>
  <c r="E106" i="46"/>
  <c r="M105" i="46"/>
  <c r="L105" i="46"/>
  <c r="F105" i="46"/>
  <c r="E105" i="46"/>
  <c r="M104" i="46"/>
  <c r="P104" i="46" s="1"/>
  <c r="L104" i="46"/>
  <c r="J104" i="46"/>
  <c r="F104" i="46"/>
  <c r="E104" i="46"/>
  <c r="M103" i="46"/>
  <c r="L103" i="46"/>
  <c r="J103" i="46"/>
  <c r="F103" i="46"/>
  <c r="E103" i="46"/>
  <c r="M102" i="46"/>
  <c r="P102" i="46" s="1"/>
  <c r="L102" i="46"/>
  <c r="F102" i="46"/>
  <c r="E102" i="46"/>
  <c r="I101" i="46"/>
  <c r="H101" i="46"/>
  <c r="G101" i="46"/>
  <c r="D101" i="46"/>
  <c r="C101" i="46"/>
  <c r="L101" i="46" s="1"/>
  <c r="M100" i="46"/>
  <c r="L100" i="46"/>
  <c r="J100" i="46"/>
  <c r="F100" i="46"/>
  <c r="E100" i="46"/>
  <c r="H99" i="46"/>
  <c r="J99" i="46" s="1"/>
  <c r="G99" i="46"/>
  <c r="D99" i="46"/>
  <c r="M99" i="46" s="1"/>
  <c r="C99" i="46"/>
  <c r="M98" i="46"/>
  <c r="P98" i="46" s="1"/>
  <c r="L98" i="46"/>
  <c r="F98" i="46"/>
  <c r="E98" i="46"/>
  <c r="M97" i="46"/>
  <c r="P97" i="46" s="1"/>
  <c r="L97" i="46"/>
  <c r="J97" i="46"/>
  <c r="F97" i="46"/>
  <c r="E97" i="46"/>
  <c r="M96" i="46"/>
  <c r="L96" i="46"/>
  <c r="J96" i="46"/>
  <c r="F96" i="46"/>
  <c r="E96" i="46"/>
  <c r="M95" i="46"/>
  <c r="L95" i="46"/>
  <c r="F95" i="46"/>
  <c r="E95" i="46"/>
  <c r="H94" i="46"/>
  <c r="J94" i="46" s="1"/>
  <c r="G94" i="46"/>
  <c r="D94" i="46"/>
  <c r="D93" i="46" s="1"/>
  <c r="C94" i="46"/>
  <c r="L94" i="46" s="1"/>
  <c r="I93" i="46"/>
  <c r="I92" i="46"/>
  <c r="M91" i="46"/>
  <c r="L91" i="46"/>
  <c r="F91" i="46"/>
  <c r="E91" i="46"/>
  <c r="M90" i="46"/>
  <c r="L90" i="46"/>
  <c r="J90" i="46"/>
  <c r="F90" i="46"/>
  <c r="E90" i="46"/>
  <c r="I89" i="46"/>
  <c r="I88" i="46" s="1"/>
  <c r="H89" i="46"/>
  <c r="G89" i="46"/>
  <c r="G88" i="46" s="1"/>
  <c r="D89" i="46"/>
  <c r="M89" i="46" s="1"/>
  <c r="C89" i="46"/>
  <c r="H88" i="46"/>
  <c r="D88" i="46"/>
  <c r="C88" i="46"/>
  <c r="M87" i="46"/>
  <c r="L87" i="46"/>
  <c r="J87" i="46"/>
  <c r="F87" i="46"/>
  <c r="E87" i="46"/>
  <c r="M86" i="46"/>
  <c r="P86" i="46" s="1"/>
  <c r="L86" i="46"/>
  <c r="J86" i="46"/>
  <c r="F86" i="46"/>
  <c r="E86" i="46"/>
  <c r="H85" i="46"/>
  <c r="G85" i="46"/>
  <c r="D85" i="46"/>
  <c r="C85" i="46"/>
  <c r="F85" i="46" s="1"/>
  <c r="M83" i="46"/>
  <c r="P83" i="46" s="1"/>
  <c r="L83" i="46"/>
  <c r="K83" i="46"/>
  <c r="J83" i="46"/>
  <c r="F83" i="46"/>
  <c r="E83" i="46"/>
  <c r="M82" i="46"/>
  <c r="P82" i="46" s="1"/>
  <c r="L82" i="46"/>
  <c r="K82" i="46"/>
  <c r="J82" i="46"/>
  <c r="F82" i="46"/>
  <c r="E82" i="46"/>
  <c r="H81" i="46"/>
  <c r="G81" i="46"/>
  <c r="D81" i="46"/>
  <c r="C81" i="46"/>
  <c r="F81" i="46" s="1"/>
  <c r="M80" i="46"/>
  <c r="P80" i="46" s="1"/>
  <c r="L80" i="46"/>
  <c r="K80" i="46"/>
  <c r="J80" i="46"/>
  <c r="F80" i="46"/>
  <c r="E80" i="46"/>
  <c r="M79" i="46"/>
  <c r="P79" i="46" s="1"/>
  <c r="L79" i="46"/>
  <c r="K79" i="46"/>
  <c r="J79" i="46"/>
  <c r="F79" i="46"/>
  <c r="E79" i="46"/>
  <c r="M78" i="46"/>
  <c r="P78" i="46" s="1"/>
  <c r="L78" i="46"/>
  <c r="K78" i="46"/>
  <c r="J78" i="46"/>
  <c r="F78" i="46"/>
  <c r="E78" i="46"/>
  <c r="H77" i="46"/>
  <c r="G77" i="46"/>
  <c r="D77" i="46"/>
  <c r="D76" i="46" s="1"/>
  <c r="C77" i="46"/>
  <c r="F77" i="46" s="1"/>
  <c r="G76" i="46"/>
  <c r="C76" i="46"/>
  <c r="F76" i="46" s="1"/>
  <c r="M75" i="46"/>
  <c r="O75" i="46" s="1"/>
  <c r="L75" i="46"/>
  <c r="J75" i="46"/>
  <c r="F75" i="46"/>
  <c r="E75" i="46"/>
  <c r="M74" i="46"/>
  <c r="L74" i="46"/>
  <c r="J74" i="46"/>
  <c r="F74" i="46"/>
  <c r="E74" i="46"/>
  <c r="M72" i="46"/>
  <c r="L72" i="46"/>
  <c r="J72" i="46"/>
  <c r="F72" i="46"/>
  <c r="E72" i="46"/>
  <c r="G71" i="46"/>
  <c r="J71" i="46" s="1"/>
  <c r="D71" i="46"/>
  <c r="M71" i="46" s="1"/>
  <c r="C71" i="46"/>
  <c r="L71" i="46" s="1"/>
  <c r="N70" i="46"/>
  <c r="N52" i="46" s="1"/>
  <c r="N108" i="46" s="1"/>
  <c r="N109" i="46" s="1"/>
  <c r="I70" i="46"/>
  <c r="H70" i="46"/>
  <c r="G70" i="46"/>
  <c r="D70" i="46"/>
  <c r="M69" i="46"/>
  <c r="L69" i="46"/>
  <c r="F69" i="46"/>
  <c r="E69" i="46"/>
  <c r="M68" i="46"/>
  <c r="L68" i="46"/>
  <c r="J68" i="46"/>
  <c r="F68" i="46"/>
  <c r="E68" i="46"/>
  <c r="M67" i="46"/>
  <c r="L67" i="46"/>
  <c r="J67" i="46"/>
  <c r="F67" i="46"/>
  <c r="E67" i="46"/>
  <c r="M66" i="46"/>
  <c r="P66" i="46" s="1"/>
  <c r="L66" i="46"/>
  <c r="J66" i="46"/>
  <c r="F66" i="46"/>
  <c r="E66" i="46"/>
  <c r="H65" i="46"/>
  <c r="G65" i="46"/>
  <c r="D65" i="46"/>
  <c r="C65" i="46"/>
  <c r="L65" i="46" s="1"/>
  <c r="M64" i="46"/>
  <c r="L64" i="46"/>
  <c r="J64" i="46"/>
  <c r="F64" i="46"/>
  <c r="E64" i="46"/>
  <c r="H63" i="46"/>
  <c r="J63" i="46" s="1"/>
  <c r="G63" i="46"/>
  <c r="D63" i="46"/>
  <c r="M63" i="46" s="1"/>
  <c r="C63" i="46"/>
  <c r="M62" i="46"/>
  <c r="P62" i="46" s="1"/>
  <c r="L62" i="46"/>
  <c r="J62" i="46"/>
  <c r="F62" i="46"/>
  <c r="E62" i="46"/>
  <c r="M61" i="46"/>
  <c r="L61" i="46"/>
  <c r="J61" i="46"/>
  <c r="F61" i="46"/>
  <c r="E61" i="46"/>
  <c r="M60" i="46"/>
  <c r="P60" i="46" s="1"/>
  <c r="L60" i="46"/>
  <c r="J60" i="46"/>
  <c r="F60" i="46"/>
  <c r="E60" i="46"/>
  <c r="H59" i="46"/>
  <c r="G59" i="46"/>
  <c r="G58" i="46" s="1"/>
  <c r="D59" i="46"/>
  <c r="C59" i="46"/>
  <c r="L59" i="46" s="1"/>
  <c r="M57" i="46"/>
  <c r="O57" i="46" s="1"/>
  <c r="L57" i="46"/>
  <c r="J57" i="46"/>
  <c r="F57" i="46"/>
  <c r="E57" i="46"/>
  <c r="M56" i="46"/>
  <c r="L56" i="46"/>
  <c r="J56" i="46"/>
  <c r="F56" i="46"/>
  <c r="E56" i="46"/>
  <c r="M55" i="46"/>
  <c r="P55" i="46" s="1"/>
  <c r="L55" i="46"/>
  <c r="J55" i="46"/>
  <c r="F55" i="46"/>
  <c r="E55" i="46"/>
  <c r="H54" i="46"/>
  <c r="G54" i="46"/>
  <c r="G53" i="46" s="1"/>
  <c r="D54" i="46"/>
  <c r="C54" i="46"/>
  <c r="L54" i="46" s="1"/>
  <c r="I52" i="46"/>
  <c r="I108" i="46" s="1"/>
  <c r="I109" i="46" s="1"/>
  <c r="M51" i="46"/>
  <c r="P51" i="46" s="1"/>
  <c r="L51" i="46"/>
  <c r="K51" i="46"/>
  <c r="J51" i="46"/>
  <c r="F51" i="46"/>
  <c r="E51" i="46"/>
  <c r="M50" i="46"/>
  <c r="P50" i="46" s="1"/>
  <c r="L50" i="46"/>
  <c r="K50" i="46"/>
  <c r="J50" i="46"/>
  <c r="F50" i="46"/>
  <c r="E50" i="46"/>
  <c r="M49" i="46"/>
  <c r="P49" i="46" s="1"/>
  <c r="L49" i="46"/>
  <c r="K49" i="46"/>
  <c r="J49" i="46"/>
  <c r="F49" i="46"/>
  <c r="E49" i="46"/>
  <c r="H48" i="46"/>
  <c r="G48" i="46"/>
  <c r="D48" i="46"/>
  <c r="M48" i="46" s="1"/>
  <c r="C48" i="46"/>
  <c r="F48" i="46" s="1"/>
  <c r="H47" i="46"/>
  <c r="G47" i="46"/>
  <c r="K47" i="46"/>
  <c r="C47" i="46"/>
  <c r="F47" i="46"/>
  <c r="M46" i="46"/>
  <c r="L46" i="46"/>
  <c r="J46" i="46"/>
  <c r="F46" i="46"/>
  <c r="E46" i="46"/>
  <c r="M45" i="46"/>
  <c r="P45" i="46" s="1"/>
  <c r="L45" i="46"/>
  <c r="J45" i="46"/>
  <c r="F45" i="46"/>
  <c r="E45" i="46"/>
  <c r="M44" i="46"/>
  <c r="L44" i="46"/>
  <c r="J44" i="46"/>
  <c r="F44" i="46"/>
  <c r="E44" i="46"/>
  <c r="H43" i="46"/>
  <c r="G43" i="46"/>
  <c r="J43" i="46"/>
  <c r="D43" i="46"/>
  <c r="C43" i="46"/>
  <c r="L43" i="46" s="1"/>
  <c r="M42" i="46"/>
  <c r="P42" i="46" s="1"/>
  <c r="L42" i="46"/>
  <c r="F42" i="46"/>
  <c r="E42" i="46"/>
  <c r="D41" i="46"/>
  <c r="M41" i="46" s="1"/>
  <c r="C41" i="46"/>
  <c r="F41" i="46" s="1"/>
  <c r="M40" i="46"/>
  <c r="P40" i="46" s="1"/>
  <c r="L40" i="46"/>
  <c r="J40" i="46"/>
  <c r="F40" i="46"/>
  <c r="E40" i="46"/>
  <c r="M39" i="46"/>
  <c r="L39" i="46"/>
  <c r="J39" i="46"/>
  <c r="F39" i="46"/>
  <c r="E39" i="46"/>
  <c r="M38" i="46"/>
  <c r="P38" i="46" s="1"/>
  <c r="L38" i="46"/>
  <c r="J38" i="46"/>
  <c r="F38" i="46"/>
  <c r="E38" i="46"/>
  <c r="M37" i="46"/>
  <c r="L37" i="46"/>
  <c r="J37" i="46"/>
  <c r="F37" i="46"/>
  <c r="E37" i="46"/>
  <c r="M36" i="46"/>
  <c r="P36" i="46" s="1"/>
  <c r="L36" i="46"/>
  <c r="J36" i="46"/>
  <c r="F36" i="46"/>
  <c r="E36" i="46"/>
  <c r="M35" i="46"/>
  <c r="L35" i="46"/>
  <c r="J35" i="46"/>
  <c r="F35" i="46"/>
  <c r="E35" i="46"/>
  <c r="M34" i="46"/>
  <c r="P34" i="46" s="1"/>
  <c r="L34" i="46"/>
  <c r="J34" i="46"/>
  <c r="F34" i="46"/>
  <c r="E34" i="46"/>
  <c r="M33" i="46"/>
  <c r="L33" i="46"/>
  <c r="J33" i="46"/>
  <c r="F33" i="46"/>
  <c r="E33" i="46"/>
  <c r="M32" i="46"/>
  <c r="P32" i="46" s="1"/>
  <c r="L32" i="46"/>
  <c r="J32" i="46"/>
  <c r="F32" i="46"/>
  <c r="E32" i="46"/>
  <c r="M31" i="46"/>
  <c r="L31" i="46"/>
  <c r="J31" i="46"/>
  <c r="F31" i="46"/>
  <c r="E31" i="46"/>
  <c r="H30" i="46"/>
  <c r="G30" i="46"/>
  <c r="D30" i="46"/>
  <c r="M30" i="46" s="1"/>
  <c r="C30" i="46"/>
  <c r="H29" i="46"/>
  <c r="M28" i="46"/>
  <c r="L28" i="46"/>
  <c r="J28" i="46"/>
  <c r="F28" i="46"/>
  <c r="E28" i="46"/>
  <c r="M27" i="46"/>
  <c r="P27" i="46" s="1"/>
  <c r="L27" i="46"/>
  <c r="J27" i="46"/>
  <c r="F27" i="46"/>
  <c r="E27" i="46"/>
  <c r="D26" i="46"/>
  <c r="H26" i="46"/>
  <c r="H23" i="46" s="1"/>
  <c r="G26" i="46"/>
  <c r="J26" i="46"/>
  <c r="C26" i="46"/>
  <c r="M25" i="46"/>
  <c r="P25" i="46" s="1"/>
  <c r="L25" i="46"/>
  <c r="J25" i="46"/>
  <c r="F25" i="46"/>
  <c r="E25" i="46"/>
  <c r="H24" i="46"/>
  <c r="G24" i="46"/>
  <c r="J24" i="46" s="1"/>
  <c r="D24" i="46"/>
  <c r="M24" i="46" s="1"/>
  <c r="C24" i="46"/>
  <c r="M22" i="46"/>
  <c r="P22" i="46" s="1"/>
  <c r="L22" i="46"/>
  <c r="F22" i="46"/>
  <c r="E22" i="46"/>
  <c r="M21" i="46"/>
  <c r="P21" i="46" s="1"/>
  <c r="L21" i="46"/>
  <c r="M20" i="46"/>
  <c r="L20" i="46"/>
  <c r="J20" i="46"/>
  <c r="F20" i="46"/>
  <c r="E20" i="46"/>
  <c r="M19" i="46"/>
  <c r="L19" i="46"/>
  <c r="F19" i="46"/>
  <c r="E19" i="46"/>
  <c r="D18" i="46"/>
  <c r="C18" i="46"/>
  <c r="L18" i="46" s="1"/>
  <c r="M17" i="46"/>
  <c r="L17" i="46"/>
  <c r="J17" i="46"/>
  <c r="F17" i="46"/>
  <c r="E17" i="46"/>
  <c r="H16" i="46"/>
  <c r="J16" i="46" s="1"/>
  <c r="G16" i="46"/>
  <c r="D16" i="46"/>
  <c r="C16" i="46"/>
  <c r="M15" i="46"/>
  <c r="L15" i="46"/>
  <c r="J15" i="46"/>
  <c r="F15" i="46"/>
  <c r="E15" i="46"/>
  <c r="M14" i="46"/>
  <c r="P14" i="46" s="1"/>
  <c r="L14" i="46"/>
  <c r="J14" i="46"/>
  <c r="F14" i="46"/>
  <c r="E14" i="46"/>
  <c r="M13" i="46"/>
  <c r="L13" i="46"/>
  <c r="J13" i="46"/>
  <c r="F13" i="46"/>
  <c r="E13" i="46"/>
  <c r="M12" i="46"/>
  <c r="P12" i="46" s="1"/>
  <c r="L12" i="46"/>
  <c r="J12" i="46"/>
  <c r="F12" i="46"/>
  <c r="E12" i="46"/>
  <c r="M11" i="46"/>
  <c r="L11" i="46"/>
  <c r="J11" i="46"/>
  <c r="F11" i="46"/>
  <c r="E11" i="46"/>
  <c r="H10" i="46"/>
  <c r="G10" i="46"/>
  <c r="D10" i="46"/>
  <c r="M10" i="46" s="1"/>
  <c r="C10" i="46"/>
  <c r="H9" i="46"/>
  <c r="G8" i="46"/>
  <c r="C113" i="45"/>
  <c r="C112" i="45"/>
  <c r="C111" i="45"/>
  <c r="C109" i="45"/>
  <c r="C108" i="45"/>
  <c r="F107" i="45"/>
  <c r="E107" i="45"/>
  <c r="C110" i="45" s="1"/>
  <c r="D107" i="45"/>
  <c r="C106" i="45"/>
  <c r="D105" i="45"/>
  <c r="C105" i="45" s="1"/>
  <c r="C104" i="45"/>
  <c r="C103" i="45"/>
  <c r="C102" i="45"/>
  <c r="C101" i="45"/>
  <c r="D100" i="45"/>
  <c r="C100" i="45" s="1"/>
  <c r="F99" i="45"/>
  <c r="F98" i="45" s="1"/>
  <c r="E99" i="45"/>
  <c r="E98" i="45"/>
  <c r="C96" i="45"/>
  <c r="F95" i="45"/>
  <c r="C94" i="45"/>
  <c r="F93" i="45"/>
  <c r="E93" i="45"/>
  <c r="C93" i="45" s="1"/>
  <c r="C92" i="45"/>
  <c r="D91" i="45"/>
  <c r="C91" i="45" s="1"/>
  <c r="F89" i="45"/>
  <c r="E89" i="45"/>
  <c r="C88" i="45"/>
  <c r="C87" i="45"/>
  <c r="E86" i="45"/>
  <c r="C86" i="45" s="1"/>
  <c r="C85" i="45"/>
  <c r="C84" i="45"/>
  <c r="C83" i="45"/>
  <c r="F82" i="45"/>
  <c r="F81" i="45" s="1"/>
  <c r="E82" i="45"/>
  <c r="D82" i="45"/>
  <c r="C80" i="45"/>
  <c r="D79" i="45"/>
  <c r="C79" i="45" s="1"/>
  <c r="C77" i="45"/>
  <c r="C76" i="45"/>
  <c r="C75" i="45"/>
  <c r="F74" i="45"/>
  <c r="F56" i="45" s="1"/>
  <c r="E57" i="45"/>
  <c r="C73" i="45"/>
  <c r="C72" i="45"/>
  <c r="C71" i="45"/>
  <c r="C70" i="45"/>
  <c r="C69" i="45"/>
  <c r="C68" i="45"/>
  <c r="D67" i="45"/>
  <c r="C67" i="45" s="1"/>
  <c r="C66" i="45"/>
  <c r="C65" i="45"/>
  <c r="C64" i="45"/>
  <c r="C63" i="45"/>
  <c r="C61" i="45"/>
  <c r="C60" i="45"/>
  <c r="C59" i="45"/>
  <c r="C58" i="45"/>
  <c r="D57" i="45"/>
  <c r="C55" i="45"/>
  <c r="C54" i="45"/>
  <c r="C53" i="45"/>
  <c r="F52" i="45"/>
  <c r="E52" i="45"/>
  <c r="E51" i="45" s="1"/>
  <c r="F31" i="45"/>
  <c r="E31" i="45" s="1"/>
  <c r="D52" i="45"/>
  <c r="C49" i="45"/>
  <c r="C48" i="45"/>
  <c r="C47" i="45"/>
  <c r="C46" i="45"/>
  <c r="D45" i="45"/>
  <c r="C45" i="45" s="1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J101" i="46"/>
  <c r="C84" i="46"/>
  <c r="F84" i="46" s="1"/>
  <c r="L85" i="46"/>
  <c r="H84" i="46"/>
  <c r="M85" i="46"/>
  <c r="P85" i="46" s="1"/>
  <c r="J89" i="46"/>
  <c r="F88" i="46"/>
  <c r="K77" i="46"/>
  <c r="O50" i="46"/>
  <c r="O105" i="46"/>
  <c r="O104" i="46"/>
  <c r="O102" i="46"/>
  <c r="C93" i="46"/>
  <c r="O100" i="46"/>
  <c r="O98" i="46"/>
  <c r="O74" i="46"/>
  <c r="F71" i="46"/>
  <c r="C70" i="46"/>
  <c r="L70" i="46" s="1"/>
  <c r="O67" i="46"/>
  <c r="F65" i="46"/>
  <c r="O62" i="46"/>
  <c r="O46" i="46"/>
  <c r="O45" i="46"/>
  <c r="O44" i="46"/>
  <c r="O40" i="46"/>
  <c r="O38" i="46"/>
  <c r="O37" i="46"/>
  <c r="O36" i="46"/>
  <c r="O35" i="46"/>
  <c r="O34" i="46"/>
  <c r="D29" i="46"/>
  <c r="M29" i="46" s="1"/>
  <c r="O32" i="46"/>
  <c r="O31" i="46"/>
  <c r="O27" i="46"/>
  <c r="O25" i="46"/>
  <c r="O22" i="46"/>
  <c r="O21" i="46"/>
  <c r="F16" i="46"/>
  <c r="O17" i="46"/>
  <c r="L16" i="46"/>
  <c r="O14" i="46"/>
  <c r="E10" i="46"/>
  <c r="O13" i="46"/>
  <c r="O12" i="46"/>
  <c r="O11" i="46"/>
  <c r="L81" i="46"/>
  <c r="K81" i="46"/>
  <c r="M81" i="46"/>
  <c r="L76" i="46"/>
  <c r="H76" i="46"/>
  <c r="K76" i="46" s="1"/>
  <c r="M77" i="46"/>
  <c r="M70" i="46"/>
  <c r="J70" i="46"/>
  <c r="H8" i="46"/>
  <c r="J8" i="46" s="1"/>
  <c r="O51" i="46"/>
  <c r="J47" i="46"/>
  <c r="J48" i="46"/>
  <c r="O49" i="46"/>
  <c r="O28" i="46"/>
  <c r="E101" i="46"/>
  <c r="C92" i="46"/>
  <c r="O96" i="46"/>
  <c r="O72" i="46"/>
  <c r="O69" i="46"/>
  <c r="O60" i="46"/>
  <c r="O61" i="46"/>
  <c r="O55" i="46"/>
  <c r="O56" i="46"/>
  <c r="O39" i="46"/>
  <c r="O33" i="46"/>
  <c r="C23" i="46"/>
  <c r="O20" i="46"/>
  <c r="D9" i="46"/>
  <c r="M9" i="46" s="1"/>
  <c r="E81" i="45"/>
  <c r="J10" i="46"/>
  <c r="M18" i="46"/>
  <c r="P18" i="46" s="1"/>
  <c r="C9" i="46"/>
  <c r="F10" i="46"/>
  <c r="L10" i="46"/>
  <c r="E16" i="46"/>
  <c r="E21" i="46"/>
  <c r="F21" i="46"/>
  <c r="L24" i="46"/>
  <c r="F24" i="46"/>
  <c r="E24" i="46"/>
  <c r="L26" i="46"/>
  <c r="F26" i="46"/>
  <c r="E26" i="46"/>
  <c r="E30" i="46"/>
  <c r="J30" i="46"/>
  <c r="E41" i="46"/>
  <c r="L41" i="46"/>
  <c r="E43" i="46"/>
  <c r="L47" i="46"/>
  <c r="E48" i="46"/>
  <c r="L48" i="46"/>
  <c r="F54" i="46"/>
  <c r="F59" i="46"/>
  <c r="C29" i="46"/>
  <c r="E29" i="46" s="1"/>
  <c r="F30" i="46"/>
  <c r="F43" i="46"/>
  <c r="D53" i="46"/>
  <c r="M53" i="46" s="1"/>
  <c r="H53" i="46"/>
  <c r="E54" i="46"/>
  <c r="D58" i="46"/>
  <c r="E59" i="46"/>
  <c r="O81" i="46"/>
  <c r="E65" i="46"/>
  <c r="M65" i="46"/>
  <c r="P65" i="46" s="1"/>
  <c r="O66" i="46"/>
  <c r="E71" i="46"/>
  <c r="J76" i="46"/>
  <c r="E77" i="46"/>
  <c r="J77" i="46"/>
  <c r="O78" i="46"/>
  <c r="O79" i="46"/>
  <c r="O80" i="46"/>
  <c r="E81" i="46"/>
  <c r="J81" i="46"/>
  <c r="O82" i="46"/>
  <c r="O83" i="46"/>
  <c r="E85" i="46"/>
  <c r="E88" i="46"/>
  <c r="F89" i="46"/>
  <c r="O91" i="46"/>
  <c r="E94" i="46"/>
  <c r="O97" i="46"/>
  <c r="F99" i="46"/>
  <c r="F101" i="46"/>
  <c r="M101" i="46"/>
  <c r="P101" i="46" s="1"/>
  <c r="O103" i="46"/>
  <c r="O106" i="46"/>
  <c r="O107" i="46"/>
  <c r="E89" i="46"/>
  <c r="F94" i="46"/>
  <c r="E99" i="46"/>
  <c r="F70" i="46"/>
  <c r="E9" i="46"/>
  <c r="F9" i="46"/>
  <c r="G115" i="41"/>
  <c r="G110" i="41"/>
  <c r="E117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1" i="41"/>
  <c r="G32" i="41"/>
  <c r="G33" i="41"/>
  <c r="G34" i="41"/>
  <c r="G35" i="41"/>
  <c r="G36" i="41"/>
  <c r="G37" i="41"/>
  <c r="G38" i="41"/>
  <c r="G40" i="41"/>
  <c r="G42" i="41"/>
  <c r="G43" i="41"/>
  <c r="G44" i="41"/>
  <c r="G45" i="41"/>
  <c r="G46" i="41"/>
  <c r="G47" i="41"/>
  <c r="G48" i="41"/>
  <c r="G51" i="41"/>
  <c r="G54" i="41"/>
  <c r="G11" i="41"/>
  <c r="G96" i="41"/>
  <c r="G97" i="41"/>
  <c r="G98" i="41"/>
  <c r="G99" i="41"/>
  <c r="G100" i="41"/>
  <c r="D117" i="41"/>
  <c r="C117" i="41"/>
  <c r="F100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78" i="41"/>
  <c r="G81" i="41"/>
  <c r="G83" i="41"/>
  <c r="G84" i="41"/>
  <c r="G85" i="41"/>
  <c r="G86" i="41"/>
  <c r="G87" i="41"/>
  <c r="G89" i="41"/>
  <c r="G90" i="41"/>
  <c r="G112" i="41"/>
  <c r="G111" i="41"/>
  <c r="G108" i="41"/>
  <c r="G107" i="41"/>
  <c r="F107" i="41"/>
  <c r="G106" i="41"/>
  <c r="G105" i="41"/>
  <c r="F99" i="41"/>
  <c r="F97" i="41"/>
  <c r="F96" i="41"/>
  <c r="G95" i="41"/>
  <c r="F95" i="41"/>
  <c r="F79" i="41"/>
  <c r="F72" i="41"/>
  <c r="G62" i="41"/>
  <c r="G58" i="41"/>
  <c r="G57" i="41"/>
  <c r="F57" i="41"/>
  <c r="G56" i="41"/>
  <c r="F56" i="41"/>
  <c r="F54" i="41"/>
  <c r="F52" i="41"/>
  <c r="F51" i="41"/>
  <c r="F48" i="41"/>
  <c r="F46" i="41"/>
  <c r="F45" i="41"/>
  <c r="F43" i="41"/>
  <c r="F42" i="41"/>
  <c r="F40" i="41"/>
  <c r="F37" i="41"/>
  <c r="F36" i="41"/>
  <c r="F35" i="41"/>
  <c r="F34" i="41"/>
  <c r="F33" i="41"/>
  <c r="F32" i="41"/>
  <c r="F31" i="41"/>
  <c r="F29" i="41"/>
  <c r="F27" i="41"/>
  <c r="F26" i="41"/>
  <c r="F25" i="41"/>
  <c r="F24" i="41"/>
  <c r="F22" i="41"/>
  <c r="F21" i="41"/>
  <c r="F18" i="41"/>
  <c r="F17" i="41"/>
  <c r="F16" i="41"/>
  <c r="F15" i="41"/>
  <c r="F14" i="41"/>
  <c r="F13" i="41"/>
  <c r="F12" i="41"/>
  <c r="F11" i="41"/>
  <c r="G10" i="41"/>
  <c r="F10" i="41"/>
  <c r="D11" i="45" l="1"/>
  <c r="C11" i="45" s="1"/>
  <c r="P81" i="46"/>
  <c r="F10" i="45"/>
  <c r="C52" i="45"/>
  <c r="D62" i="45"/>
  <c r="C62" i="45" s="1"/>
  <c r="D74" i="45"/>
  <c r="C74" i="45" s="1"/>
  <c r="P11" i="46"/>
  <c r="D23" i="46"/>
  <c r="E23" i="46" s="1"/>
  <c r="P28" i="46"/>
  <c r="G29" i="46"/>
  <c r="P37" i="46"/>
  <c r="O42" i="46"/>
  <c r="M43" i="46"/>
  <c r="P43" i="46" s="1"/>
  <c r="P44" i="46"/>
  <c r="M54" i="46"/>
  <c r="P54" i="46" s="1"/>
  <c r="P56" i="46"/>
  <c r="M59" i="46"/>
  <c r="P59" i="46" s="1"/>
  <c r="P61" i="46"/>
  <c r="P67" i="46"/>
  <c r="D84" i="46"/>
  <c r="P87" i="46"/>
  <c r="H93" i="46"/>
  <c r="H92" i="46" s="1"/>
  <c r="G93" i="46"/>
  <c r="L99" i="46"/>
  <c r="P100" i="46"/>
  <c r="P106" i="46"/>
  <c r="P107" i="46"/>
  <c r="F23" i="46"/>
  <c r="P10" i="46"/>
  <c r="P41" i="46"/>
  <c r="P48" i="46"/>
  <c r="O95" i="46"/>
  <c r="P95" i="46"/>
  <c r="P99" i="46"/>
  <c r="G9" i="46"/>
  <c r="P13" i="46"/>
  <c r="M16" i="46"/>
  <c r="P16" i="46" s="1"/>
  <c r="P17" i="46"/>
  <c r="P24" i="46"/>
  <c r="P31" i="46"/>
  <c r="P35" i="46"/>
  <c r="P39" i="46"/>
  <c r="P46" i="46"/>
  <c r="J54" i="46"/>
  <c r="O86" i="46"/>
  <c r="M88" i="46"/>
  <c r="P90" i="46"/>
  <c r="P91" i="46"/>
  <c r="P96" i="46"/>
  <c r="P103" i="46"/>
  <c r="P105" i="46"/>
  <c r="E23" i="47"/>
  <c r="B53" i="47"/>
  <c r="O19" i="46"/>
  <c r="O70" i="46"/>
  <c r="O68" i="46"/>
  <c r="E70" i="46"/>
  <c r="O59" i="46"/>
  <c r="C53" i="46"/>
  <c r="O43" i="46"/>
  <c r="C8" i="46"/>
  <c r="L8" i="46" s="1"/>
  <c r="F18" i="46"/>
  <c r="D8" i="46"/>
  <c r="M8" i="46" s="1"/>
  <c r="E18" i="46"/>
  <c r="C82" i="45"/>
  <c r="D90" i="45"/>
  <c r="C90" i="45" s="1"/>
  <c r="D31" i="45"/>
  <c r="C107" i="45"/>
  <c r="D10" i="45"/>
  <c r="D51" i="45"/>
  <c r="E40" i="47"/>
  <c r="O101" i="46"/>
  <c r="E93" i="46"/>
  <c r="M93" i="46"/>
  <c r="F93" i="46"/>
  <c r="D92" i="46"/>
  <c r="E92" i="46" s="1"/>
  <c r="O90" i="46"/>
  <c r="E63" i="46"/>
  <c r="H58" i="46"/>
  <c r="F29" i="46"/>
  <c r="P8" i="46"/>
  <c r="L29" i="46"/>
  <c r="P29" i="46" s="1"/>
  <c r="E8" i="46"/>
  <c r="D99" i="45"/>
  <c r="F114" i="45"/>
  <c r="F97" i="45"/>
  <c r="C183" i="47"/>
  <c r="C184" i="47" s="1"/>
  <c r="D169" i="47"/>
  <c r="E169" i="47"/>
  <c r="E159" i="47"/>
  <c r="E183" i="47"/>
  <c r="E121" i="47"/>
  <c r="D121" i="47"/>
  <c r="D125" i="47"/>
  <c r="E125" i="47"/>
  <c r="O71" i="46"/>
  <c r="M84" i="46"/>
  <c r="E84" i="46"/>
  <c r="J93" i="46"/>
  <c r="L93" i="46"/>
  <c r="G92" i="46"/>
  <c r="J92" i="46" s="1"/>
  <c r="O54" i="46"/>
  <c r="D52" i="46"/>
  <c r="E76" i="46"/>
  <c r="M76" i="46"/>
  <c r="P76" i="46" s="1"/>
  <c r="J88" i="46"/>
  <c r="L88" i="46"/>
  <c r="O88" i="46" s="1"/>
  <c r="O99" i="46"/>
  <c r="B71" i="47"/>
  <c r="E71" i="47" s="1"/>
  <c r="D68" i="47"/>
  <c r="C51" i="45"/>
  <c r="O16" i="46"/>
  <c r="M23" i="46"/>
  <c r="J29" i="46"/>
  <c r="J58" i="46"/>
  <c r="E68" i="47"/>
  <c r="D159" i="47"/>
  <c r="E60" i="47"/>
  <c r="C53" i="47"/>
  <c r="F8" i="46"/>
  <c r="L92" i="46"/>
  <c r="O85" i="46"/>
  <c r="D81" i="45"/>
  <c r="C81" i="45" s="1"/>
  <c r="D89" i="45"/>
  <c r="C89" i="45" s="1"/>
  <c r="O15" i="46"/>
  <c r="O18" i="46"/>
  <c r="O24" i="46"/>
  <c r="M26" i="46"/>
  <c r="L30" i="46"/>
  <c r="P30" i="46" s="1"/>
  <c r="O41" i="46"/>
  <c r="D47" i="46"/>
  <c r="K48" i="46"/>
  <c r="C58" i="46"/>
  <c r="L58" i="46" s="1"/>
  <c r="J59" i="46"/>
  <c r="L63" i="46"/>
  <c r="O63" i="46" s="1"/>
  <c r="O64" i="46"/>
  <c r="J65" i="46"/>
  <c r="G84" i="46"/>
  <c r="O87" i="46"/>
  <c r="L89" i="46"/>
  <c r="O89" i="46" s="1"/>
  <c r="M94" i="46"/>
  <c r="P94" i="46" s="1"/>
  <c r="E53" i="47"/>
  <c r="E54" i="47" s="1"/>
  <c r="B184" i="47"/>
  <c r="G103" i="41"/>
  <c r="F103" i="41"/>
  <c r="F117" i="41"/>
  <c r="G93" i="41"/>
  <c r="F93" i="41"/>
  <c r="C118" i="41"/>
  <c r="D118" i="41"/>
  <c r="G55" i="41"/>
  <c r="G59" i="41"/>
  <c r="E118" i="41"/>
  <c r="F118" i="41" s="1"/>
  <c r="F55" i="41"/>
  <c r="F59" i="41"/>
  <c r="E10" i="45"/>
  <c r="C31" i="45"/>
  <c r="O10" i="46"/>
  <c r="G52" i="46"/>
  <c r="J53" i="46"/>
  <c r="L53" i="46"/>
  <c r="P53" i="46" s="1"/>
  <c r="L84" i="46"/>
  <c r="O84" i="46" s="1"/>
  <c r="J84" i="46"/>
  <c r="O29" i="46"/>
  <c r="J9" i="46"/>
  <c r="L9" i="46"/>
  <c r="O9" i="46" s="1"/>
  <c r="O30" i="46"/>
  <c r="O48" i="46"/>
  <c r="O65" i="46"/>
  <c r="E56" i="45"/>
  <c r="G23" i="46"/>
  <c r="J23" i="46" s="1"/>
  <c r="F63" i="46"/>
  <c r="L77" i="46"/>
  <c r="P77" i="46" s="1"/>
  <c r="J85" i="46"/>
  <c r="G117" i="41"/>
  <c r="C10" i="45"/>
  <c r="C57" i="45"/>
  <c r="O8" i="46" l="1"/>
  <c r="P93" i="46"/>
  <c r="P84" i="46"/>
  <c r="P89" i="46"/>
  <c r="O94" i="46"/>
  <c r="O26" i="46"/>
  <c r="P26" i="46"/>
  <c r="P88" i="46"/>
  <c r="D71" i="47"/>
  <c r="B54" i="47"/>
  <c r="B72" i="47" s="1"/>
  <c r="E53" i="46"/>
  <c r="F53" i="46"/>
  <c r="D183" i="47"/>
  <c r="M92" i="46"/>
  <c r="P92" i="46" s="1"/>
  <c r="F92" i="46"/>
  <c r="H52" i="46"/>
  <c r="J52" i="46" s="1"/>
  <c r="M58" i="46"/>
  <c r="C99" i="45"/>
  <c r="D98" i="45"/>
  <c r="C98" i="45" s="1"/>
  <c r="D56" i="45"/>
  <c r="D97" i="45" s="1"/>
  <c r="C56" i="45"/>
  <c r="E58" i="46"/>
  <c r="C52" i="46"/>
  <c r="E52" i="46" s="1"/>
  <c r="F58" i="46"/>
  <c r="E47" i="46"/>
  <c r="M47" i="46"/>
  <c r="P47" i="46" s="1"/>
  <c r="C54" i="47"/>
  <c r="D53" i="47"/>
  <c r="O76" i="46"/>
  <c r="D108" i="46"/>
  <c r="O93" i="46"/>
  <c r="G118" i="41"/>
  <c r="D184" i="47"/>
  <c r="E184" i="47"/>
  <c r="P9" i="46"/>
  <c r="O53" i="46"/>
  <c r="G108" i="46"/>
  <c r="E97" i="45"/>
  <c r="O77" i="46"/>
  <c r="K52" i="46"/>
  <c r="L23" i="46"/>
  <c r="P23" i="46" s="1"/>
  <c r="O58" i="46" l="1"/>
  <c r="P58" i="46"/>
  <c r="O92" i="46"/>
  <c r="H108" i="46"/>
  <c r="H109" i="46" s="1"/>
  <c r="M52" i="46"/>
  <c r="P52" i="46" s="1"/>
  <c r="D114" i="45"/>
  <c r="D109" i="46"/>
  <c r="D54" i="47"/>
  <c r="C72" i="47"/>
  <c r="L52" i="46"/>
  <c r="C108" i="46"/>
  <c r="L108" i="46" s="1"/>
  <c r="F52" i="46"/>
  <c r="O47" i="46"/>
  <c r="E114" i="45"/>
  <c r="C114" i="45" s="1"/>
  <c r="C97" i="45"/>
  <c r="O23" i="46"/>
  <c r="G109" i="46"/>
  <c r="J108" i="46" l="1"/>
  <c r="K108" i="46"/>
  <c r="M108" i="46"/>
  <c r="P108" i="46" s="1"/>
  <c r="O52" i="46"/>
  <c r="M109" i="46"/>
  <c r="C109" i="46"/>
  <c r="F109" i="46" s="1"/>
  <c r="F108" i="46"/>
  <c r="D72" i="47"/>
  <c r="E72" i="47"/>
  <c r="E108" i="46"/>
  <c r="K109" i="46"/>
  <c r="J109" i="46"/>
  <c r="P109" i="46" l="1"/>
  <c r="O108" i="46"/>
  <c r="L109" i="46"/>
  <c r="E109" i="46"/>
  <c r="O109" i="46" l="1"/>
</calcChain>
</file>

<file path=xl/sharedStrings.xml><?xml version="1.0" encoding="utf-8"?>
<sst xmlns="http://schemas.openxmlformats.org/spreadsheetml/2006/main" count="986" uniqueCount="624">
  <si>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</si>
  <si>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</si>
  <si>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</si>
  <si>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</si>
  <si>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</si>
  <si>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</si>
  <si>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</si>
  <si>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</si>
  <si>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</si>
  <si>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</si>
  <si>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</si>
  <si>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</si>
  <si>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</si>
  <si>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</si>
  <si>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</si>
  <si>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</si>
  <si>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</si>
  <si>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</si>
  <si>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</si>
  <si>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</si>
  <si>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</si>
  <si>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</si>
  <si>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</si>
  <si>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</si>
  <si>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</si>
  <si>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</si>
  <si>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</si>
  <si>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</si>
  <si>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</si>
  <si>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</si>
  <si>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</si>
  <si>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</si>
  <si>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</si>
  <si>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</si>
  <si>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</si>
  <si>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</si>
  <si>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</si>
  <si>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</si>
  <si>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</si>
  <si>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</si>
  <si>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</si>
  <si>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</si>
  <si>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</si>
  <si>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</si>
  <si>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</si>
  <si>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</si>
  <si>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</si>
  <si>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</si>
  <si>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</si>
  <si>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</si>
  <si>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</si>
  <si>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</si>
  <si>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</si>
  <si>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</si>
  <si>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</si>
  <si>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</si>
  <si>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</si>
  <si>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</si>
  <si>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</si>
  <si>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</si>
  <si>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</si>
  <si>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</si>
  <si>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</si>
  <si>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</si>
  <si>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</si>
  <si>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</si>
  <si>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</si>
  <si>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</si>
  <si>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</si>
  <si>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</si>
  <si>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</si>
  <si>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</si>
  <si>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</si>
  <si>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</si>
  <si>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</si>
  <si>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</si>
  <si>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</si>
  <si>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</si>
  <si>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</si>
  <si>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</si>
  <si>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</si>
  <si>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</si>
  <si>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</si>
  <si>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</si>
  <si>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</si>
  <si>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</si>
  <si>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</si>
  <si>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</si>
  <si>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</si>
  <si>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</si>
  <si>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</si>
  <si>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</si>
  <si>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</si>
  <si>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</si>
  <si>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</si>
  <si>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</si>
  <si>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</si>
  <si>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</si>
  <si>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</si>
  <si>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</si>
  <si>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</si>
  <si>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</si>
  <si>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</si>
  <si>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</si>
  <si>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</si>
  <si>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</si>
  <si>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</si>
  <si>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</si>
  <si>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</si>
  <si>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</si>
  <si>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</si>
  <si>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</si>
  <si>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</si>
  <si>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</si>
  <si>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</si>
  <si>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</si>
  <si>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</si>
  <si>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</si>
  <si>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</si>
  <si>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</si>
  <si>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</si>
  <si>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</si>
  <si>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</si>
  <si>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</si>
  <si>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</si>
  <si>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</si>
  <si>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</si>
  <si>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</si>
  <si>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</si>
  <si>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</si>
  <si>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</si>
  <si>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</si>
  <si>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</si>
  <si>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</si>
  <si>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</si>
  <si>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</si>
  <si>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</si>
  <si>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</si>
  <si>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</si>
  <si>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</si>
  <si>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</si>
  <si>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</si>
  <si>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</si>
  <si>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</si>
  <si>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</si>
  <si>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</si>
  <si>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</si>
  <si>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</si>
  <si>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</si>
  <si>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</si>
  <si>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</si>
  <si>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</si>
  <si>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</si>
  <si>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</si>
  <si>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</si>
  <si>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</si>
  <si>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</si>
  <si>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</si>
  <si>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</si>
  <si>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</si>
  <si>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</si>
  <si>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</si>
  <si>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</si>
  <si>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</si>
  <si>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</si>
  <si>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</si>
  <si>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</si>
  <si>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</si>
  <si>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</si>
  <si>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</si>
  <si>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</si>
  <si>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</si>
  <si>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</si>
  <si>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</si>
  <si>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</si>
  <si>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</si>
  <si>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</si>
  <si>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</si>
  <si>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</si>
  <si>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</si>
  <si>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</si>
  <si>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</si>
  <si>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</si>
  <si>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</si>
  <si>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</si>
  <si>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</si>
  <si>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</si>
  <si>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</si>
  <si>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</si>
  <si>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</si>
  <si>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</si>
  <si>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</si>
  <si>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</si>
  <si>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</si>
  <si>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</si>
  <si>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</si>
  <si>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</si>
  <si>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</si>
  <si>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</si>
  <si>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</si>
  <si>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</si>
  <si>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</si>
  <si>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</si>
  <si>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</si>
  <si>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</si>
  <si>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</si>
  <si>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</si>
  <si>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</si>
  <si>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</si>
  <si>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</si>
  <si>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</si>
  <si>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</si>
  <si>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</si>
  <si>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</si>
  <si>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</si>
  <si>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</si>
  <si>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</si>
  <si>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</si>
  <si>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</si>
  <si>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</si>
  <si>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</si>
  <si>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</si>
  <si>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</si>
  <si>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</si>
  <si>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</si>
  <si>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</si>
  <si>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</si>
  <si>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</si>
  <si>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</si>
  <si>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</si>
  <si>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</si>
  <si>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</si>
  <si>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</si>
  <si>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</si>
  <si>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</si>
  <si>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</si>
  <si>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</si>
  <si>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</si>
  <si>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</si>
  <si>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</si>
  <si>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</si>
  <si>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</si>
  <si>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</si>
  <si>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</si>
  <si>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</si>
  <si>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</si>
  <si>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</si>
  <si>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</si>
  <si>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</si>
  <si>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</si>
  <si>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</si>
  <si>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</si>
  <si>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</si>
  <si>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</si>
  <si>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</si>
  <si>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</si>
  <si>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</si>
  <si>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</si>
  <si>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</si>
  <si>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</si>
  <si>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</si>
  <si>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</si>
  <si>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</si>
  <si>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</si>
  <si>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</si>
  <si>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</si>
  <si>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</si>
  <si>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</si>
  <si>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</si>
  <si>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</si>
  <si>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</si>
  <si>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</si>
  <si>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</si>
  <si>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</si>
  <si>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</si>
  <si>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</si>
  <si>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</si>
  <si>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</si>
  <si>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</si>
  <si>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</si>
  <si>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</si>
  <si>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</si>
  <si>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</si>
  <si>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</si>
  <si>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</si>
  <si>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</si>
  <si>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</si>
  <si>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</si>
  <si>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</si>
  <si>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</si>
  <si>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</si>
  <si>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</si>
  <si>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</si>
  <si>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</si>
  <si>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</si>
  <si>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</si>
  <si>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</si>
  <si>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</si>
  <si>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</si>
  <si>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</si>
  <si>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</si>
  <si>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</si>
  <si>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</si>
  <si>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</si>
  <si>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</si>
  <si>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</si>
  <si>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</si>
  <si>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</si>
  <si>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</si>
  <si>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</si>
  <si>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</si>
  <si>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</si>
  <si>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</si>
  <si>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</si>
  <si>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</si>
  <si>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</si>
  <si>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</si>
  <si>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</si>
  <si>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</si>
  <si>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</si>
  <si>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</si>
  <si>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</si>
  <si>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</si>
  <si>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</si>
  <si>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</si>
  <si>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</si>
  <si>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</si>
  <si>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</si>
  <si>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</si>
  <si>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</si>
  <si>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</si>
  <si>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</si>
  <si>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</si>
  <si>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</si>
  <si>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</si>
  <si>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</si>
  <si>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</si>
  <si>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</si>
  <si>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</si>
  <si>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</si>
  <si>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</si>
  <si>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</si>
  <si>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</si>
  <si>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</si>
  <si>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</si>
  <si>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</si>
  <si>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</si>
  <si>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</si>
  <si>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</si>
  <si>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</si>
  <si>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</si>
  <si>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</si>
  <si>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</si>
  <si>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</si>
  <si>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</si>
  <si>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</si>
  <si>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</si>
  <si>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</si>
  <si>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</si>
  <si>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</si>
  <si>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</si>
  <si>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</si>
  <si>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</si>
  <si>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</si>
  <si>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</si>
  <si>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</si>
  <si>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</si>
  <si>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</si>
  <si>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</si>
  <si>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</si>
  <si>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</si>
  <si>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</si>
  <si>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</si>
  <si>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</si>
  <si>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</si>
  <si>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</si>
  <si>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</si>
  <si>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</si>
  <si>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</si>
  <si>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</si>
  <si>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</si>
  <si>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</si>
  <si>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</si>
  <si>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</si>
  <si>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</si>
  <si>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</si>
  <si>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</si>
  <si>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</si>
  <si>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</si>
  <si>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</si>
  <si>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</si>
  <si>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</si>
  <si>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</si>
  <si>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</si>
  <si>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</si>
  <si>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</si>
  <si>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</si>
  <si>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</si>
  <si>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</si>
  <si>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</si>
  <si>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</si>
  <si>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</si>
  <si>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</si>
  <si>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</si>
  <si>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</si>
  <si>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</si>
  <si>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</si>
  <si>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</si>
  <si>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</si>
  <si>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</si>
  <si>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</si>
  <si>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</si>
  <si>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</si>
  <si>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</si>
  <si>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</si>
  <si>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</si>
  <si>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</si>
  <si>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</si>
  <si>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</si>
  <si>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</si>
  <si>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</si>
  <si>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</si>
  <si>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</si>
  <si>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</si>
  <si>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</si>
  <si>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</si>
  <si>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</si>
  <si>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</si>
  <si>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</si>
  <si>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</si>
  <si>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</si>
  <si>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</si>
  <si>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</si>
  <si>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</si>
  <si>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</si>
  <si>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</si>
  <si>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</si>
  <si>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</si>
  <si>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</si>
  <si>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</si>
  <si>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</si>
  <si>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</si>
  <si>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</si>
  <si>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</si>
  <si>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</si>
  <si>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</si>
  <si>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</si>
  <si>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</si>
  <si>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</si>
  <si>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</si>
  <si>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</si>
  <si>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</si>
  <si>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</si>
  <si>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</si>
  <si>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</si>
  <si>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</si>
  <si>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</si>
  <si>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</si>
  <si>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</si>
  <si>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</si>
  <si>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</si>
  <si>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</si>
  <si>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</si>
  <si>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</si>
  <si>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</si>
  <si>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</si>
  <si>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</si>
  <si>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</si>
  <si>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</si>
  <si>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</si>
  <si>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</si>
  <si>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</si>
  <si>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</si>
  <si>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</si>
  <si>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</si>
  <si>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</si>
  <si>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</si>
  <si>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</si>
  <si>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</si>
  <si>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</si>
  <si>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</si>
  <si>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</si>
  <si>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</si>
  <si>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</si>
  <si>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</si>
  <si>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</si>
  <si>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</si>
  <si>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</si>
  <si>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</si>
  <si>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</si>
  <si>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</si>
  <si>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</si>
  <si>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</si>
  <si>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</si>
  <si>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</si>
  <si>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</si>
  <si>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</si>
  <si>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</si>
  <si>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</si>
  <si>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</si>
  <si>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</si>
  <si>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</si>
  <si>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</si>
  <si>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</si>
  <si>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</si>
  <si>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</si>
  <si>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</si>
  <si>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</si>
  <si>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</si>
  <si>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</si>
  <si>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</si>
  <si>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субвенції з місцевого (обласного)
бюджету за рахунок залишку коштів освітньої субвенції, що утворився на початок бюджетного періоду
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</si>
  <si>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</si>
  <si>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</si>
  <si>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</si>
  <si>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</si>
  <si>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</si>
  <si>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</si>
  <si>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</si>
  <si>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</si>
  <si>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</si>
  <si>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</si>
  <si>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</si>
  <si>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</si>
  <si>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</si>
  <si>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</si>
  <si>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</si>
  <si>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</si>
  <si>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</si>
  <si>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</si>
  <si>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</si>
  <si>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</si>
  <si>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</si>
  <si>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</si>
  <si>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</si>
  <si>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</si>
  <si>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</si>
  <si>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</si>
  <si>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</si>
  <si>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</si>
  <si>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</si>
  <si>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</si>
  <si>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</si>
  <si>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</si>
  <si>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</si>
  <si>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</si>
  <si>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</si>
  <si>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</si>
  <si>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</si>
  <si>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</si>
  <si>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</si>
  <si>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</si>
  <si>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</si>
  <si>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</si>
  <si>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</si>
  <si>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</si>
  <si>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</si>
  <si>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</si>
  <si>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</si>
  <si>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</si>
  <si>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Додаток 4</t>
  </si>
  <si>
    <t>Додаток 3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</si>
  <si>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</si>
  <si>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</si>
  <si>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</si>
  <si>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</si>
  <si>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</si>
  <si>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</si>
  <si>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</si>
  <si>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</si>
  <si>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</si>
  <si>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8420</t>
  </si>
  <si>
    <t>Природоохоронні заходи за рахунок цільових фондів  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</si>
  <si>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</si>
  <si>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</si>
  <si>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</si>
  <si>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</si>
  <si>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</si>
  <si>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</si>
  <si>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</si>
  <si>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</si>
  <si>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</si>
  <si>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</si>
  <si>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</si>
  <si>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</si>
  <si>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</si>
  <si>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</si>
  <si>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</si>
  <si>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</si>
  <si>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</si>
  <si>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</si>
  <si>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</si>
  <si>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</si>
  <si>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</si>
  <si>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</si>
  <si>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</si>
  <si>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</si>
  <si>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</si>
  <si>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у тому числі за рахунок освітньої субвенції з державного бюджету:</t>
  </si>
  <si>
    <t>1014040</t>
  </si>
  <si>
    <t>Звіт про виконання доходної частини бюджету  Новоукраїнської  міської об'єднаної територіальної громади за І півріччя 2020 року</t>
  </si>
  <si>
    <t xml:space="preserve">Звіт про виконання видаткової частини бюджету  Новоукраїнської  міської об'єднаної територіальної громади за 1 півріччя 2020 року
</t>
  </si>
  <si>
    <t>Видатки бюджету  Новоукраїнської  міської об'єднаної територіальної громади за 1 півріччя 2020 року</t>
  </si>
  <si>
    <t>виконання бюджету  Новоукраїнської  міської об'єднаної територіальної громади за І півріччя 2020 року</t>
  </si>
  <si>
    <t>8110</t>
  </si>
  <si>
    <t>Заходи із запобігання та ліквідації надзвичайних ситуацій та наслідків стихійного лиха</t>
  </si>
  <si>
    <t>Заходи із запобігання та ліквідації надзвичайних ситуацій та наслідків стихійного лиха  8110</t>
  </si>
  <si>
    <t>0116017</t>
  </si>
  <si>
    <t>0117693</t>
  </si>
  <si>
    <t>0118110</t>
  </si>
  <si>
    <t>у тому числі 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</si>
  <si>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0117660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</si>
  <si>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2019 року </t>
  </si>
  <si>
    <t>Доходи бюджету  Новоукраїнської  міської об'єднаної територіальної громади за  I півріччя  2020 року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</si>
  <si>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</si>
  <si>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____________________________________________________________________</t>
  </si>
  <si>
    <t xml:space="preserve">до рішення Новоукраїнської міської ради  </t>
  </si>
  <si>
    <t>від 18 серпня 2020 року № 1790</t>
  </si>
  <si>
    <t xml:space="preserve">Секретар міської ради </t>
  </si>
  <si>
    <t>Л. Вишневецька</t>
  </si>
  <si>
    <t xml:space="preserve">Новоукраїнської міської ради  </t>
  </si>
  <si>
    <t>Секретар міської ради</t>
  </si>
  <si>
    <t xml:space="preserve">до рішення Новоукраїнської міської ради   </t>
  </si>
  <si>
    <t>Секретар міської ради                                                                                                    Л. Вишневецька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</si>
</sst>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7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5" borderId="0" applyNumberFormat="0" applyBorder="0" applyAlignment="0" applyProtection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4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2" borderId="0" applyNumberFormat="0" applyBorder="0" applyAlignment="0" applyProtection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52" fillId="4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2" borderId="0" applyNumberFormat="0" applyBorder="0" applyAlignment="0" applyProtection="0"/>
    <xf numFmtId="0" fontId="52" fillId="4" borderId="0" applyNumberFormat="0" applyBorder="0" applyAlignment="0" applyProtection="0"/>
    <xf numFmtId="0" fontId="52" fillId="7" borderId="0" applyNumberFormat="0" applyBorder="0" applyAlignment="0" applyProtection="0"/>
    <xf numFmtId="0" fontId="46" fillId="0" borderId="0"/>
    <xf numFmtId="0" fontId="52" fillId="14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5" borderId="0" applyNumberFormat="0" applyBorder="0" applyAlignment="0" applyProtection="0"/>
    <xf numFmtId="0" fontId="52" fillId="11" borderId="0" applyNumberFormat="0" applyBorder="0" applyAlignment="0" applyProtection="0"/>
    <xf numFmtId="0" fontId="52" fillId="13" borderId="0" applyNumberFormat="0" applyBorder="0" applyAlignment="0" applyProtection="0"/>
    <xf numFmtId="0" fontId="53" fillId="10" borderId="1" applyNumberFormat="0" applyAlignment="0" applyProtection="0"/>
    <xf numFmtId="0" fontId="54" fillId="4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6" fillId="0" borderId="0"/>
    <xf numFmtId="0" fontId="55" fillId="0" borderId="0"/>
    <xf numFmtId="0" fontId="46" fillId="0" borderId="0"/>
    <xf numFmtId="0" fontId="4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9" fillId="0" borderId="0">
      <alignment vertical="top"/>
    </xf>
    <xf numFmtId="0" fontId="56" fillId="0" borderId="3" applyNumberFormat="0" applyFill="0" applyAlignment="0" applyProtection="0"/>
    <xf numFmtId="0" fontId="57" fillId="16" borderId="4" applyNumberFormat="0" applyAlignment="0" applyProtection="0"/>
    <xf numFmtId="0" fontId="58" fillId="0" borderId="0" applyNumberFormat="0" applyFill="0" applyBorder="0" applyAlignment="0" applyProtection="0"/>
    <xf numFmtId="0" fontId="59" fillId="17" borderId="1" applyNumberFormat="0" applyAlignment="0" applyProtection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17" fillId="0" borderId="0"/>
    <xf numFmtId="0" fontId="68" fillId="0" borderId="0"/>
    <xf numFmtId="0" fontId="68" fillId="0" borderId="0"/>
    <xf numFmtId="0" fontId="17" fillId="0" borderId="0"/>
    <xf numFmtId="0" fontId="68" fillId="0" borderId="0"/>
    <xf numFmtId="0" fontId="68" fillId="0" borderId="0"/>
    <xf numFmtId="0" fontId="4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  <xf numFmtId="0" fontId="68" fillId="0" borderId="0"/>
    <xf numFmtId="0" fontId="38" fillId="0" borderId="5" applyNumberFormat="0" applyFill="0" applyAlignment="0" applyProtection="0"/>
    <xf numFmtId="0" fontId="60" fillId="3" borderId="0" applyNumberFormat="0" applyBorder="0" applyAlignment="0" applyProtection="0"/>
    <xf numFmtId="0" fontId="17" fillId="8" borderId="6" applyNumberFormat="0" applyFont="0" applyAlignment="0" applyProtection="0"/>
    <xf numFmtId="0" fontId="61" fillId="17" borderId="2" applyNumberFormat="0" applyAlignment="0" applyProtection="0"/>
    <xf numFmtId="0" fontId="62" fillId="10" borderId="0" applyNumberFormat="0" applyBorder="0" applyAlignment="0" applyProtection="0"/>
    <xf numFmtId="0" fontId="63" fillId="0" borderId="0"/>
    <xf numFmtId="0" fontId="5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" fillId="0" borderId="0"/>
  </cellStyleXfs>
  <cellXfs count="426">
    <xf numFmtId="0" fontId="0" fillId="0" borderId="0" xfId="0"/>
    <xf numFmtId="1" fontId="13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5" fillId="0" borderId="0" xfId="0" applyNumberFormat="1" applyFont="1"/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1" fontId="0" fillId="0" borderId="0" xfId="0" applyNumberFormat="1"/>
    <xf numFmtId="0" fontId="11" fillId="0" borderId="0" xfId="0" applyFont="1" applyAlignment="1">
      <alignment horizontal="right"/>
    </xf>
    <xf numFmtId="1" fontId="2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18" fillId="0" borderId="0" xfId="0" applyFont="1"/>
    <xf numFmtId="0" fontId="16" fillId="18" borderId="8" xfId="0" applyFont="1" applyFill="1" applyBorder="1" applyAlignment="1">
      <alignment vertical="top" wrapText="1"/>
    </xf>
    <xf numFmtId="1" fontId="16" fillId="0" borderId="7" xfId="0" applyNumberFormat="1" applyFont="1" applyBorder="1" applyAlignment="1">
      <alignment horizontal="center" vertical="center"/>
    </xf>
    <xf numFmtId="164" fontId="17" fillId="18" borderId="7" xfId="0" applyNumberFormat="1" applyFont="1" applyFill="1" applyBorder="1" applyAlignment="1">
      <alignment horizontal="center" vertical="center"/>
    </xf>
    <xf numFmtId="164" fontId="16" fillId="18" borderId="7" xfId="0" applyNumberFormat="1" applyFont="1" applyFill="1" applyBorder="1" applyAlignment="1">
      <alignment horizontal="center" vertical="center"/>
    </xf>
    <xf numFmtId="1" fontId="16" fillId="18" borderId="9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" fontId="17" fillId="18" borderId="9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7" fillId="18" borderId="7" xfId="0" applyNumberFormat="1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vertical="top" wrapText="1"/>
    </xf>
    <xf numFmtId="1" fontId="17" fillId="18" borderId="7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top" wrapText="1"/>
    </xf>
    <xf numFmtId="0" fontId="17" fillId="0" borderId="7" xfId="0" applyFont="1" applyBorder="1" applyAlignment="1">
      <alignment horizontal="left" vertical="center" wrapText="1"/>
    </xf>
    <xf numFmtId="1" fontId="0" fillId="0" borderId="7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1" fontId="17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left" wrapText="1"/>
    </xf>
    <xf numFmtId="1" fontId="17" fillId="0" borderId="7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/>
    </xf>
    <xf numFmtId="0" fontId="17" fillId="18" borderId="14" xfId="0" applyFont="1" applyFill="1" applyBorder="1" applyAlignment="1">
      <alignment vertical="top" wrapText="1"/>
    </xf>
    <xf numFmtId="1" fontId="17" fillId="0" borderId="14" xfId="0" applyNumberFormat="1" applyFont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center"/>
    </xf>
    <xf numFmtId="1" fontId="16" fillId="0" borderId="16" xfId="0" applyNumberFormat="1" applyFont="1" applyBorder="1" applyAlignment="1">
      <alignment horizontal="center" vertical="center"/>
    </xf>
    <xf numFmtId="0" fontId="16" fillId="0" borderId="8" xfId="0" applyFont="1" applyFill="1" applyBorder="1" applyAlignment="1">
      <alignment vertical="top" wrapText="1"/>
    </xf>
    <xf numFmtId="164" fontId="16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16" fillId="0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7" xfId="0" applyNumberFormat="1" applyFont="1" applyFill="1" applyBorder="1" applyAlignment="1">
      <alignment horizontal="center"/>
    </xf>
    <xf numFmtId="1" fontId="16" fillId="0" borderId="1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1" fontId="16" fillId="18" borderId="7" xfId="0" applyNumberFormat="1" applyFont="1" applyFill="1" applyBorder="1" applyAlignment="1">
      <alignment horizontal="center" vertical="center"/>
    </xf>
    <xf numFmtId="0" fontId="22" fillId="0" borderId="0" xfId="0" applyFont="1"/>
    <xf numFmtId="0" fontId="17" fillId="0" borderId="8" xfId="0" applyFont="1" applyFill="1" applyBorder="1" applyAlignment="1">
      <alignment horizontal="left" wrapText="1"/>
    </xf>
    <xf numFmtId="0" fontId="16" fillId="0" borderId="8" xfId="0" applyFont="1" applyFill="1" applyBorder="1" applyAlignment="1">
      <alignment horizontal="left"/>
    </xf>
    <xf numFmtId="1" fontId="17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21" fillId="0" borderId="8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 vertical="center"/>
    </xf>
    <xf numFmtId="164" fontId="21" fillId="18" borderId="7" xfId="0" applyNumberFormat="1" applyFont="1" applyFill="1" applyBorder="1" applyAlignment="1">
      <alignment horizontal="center" vertical="center"/>
    </xf>
    <xf numFmtId="1" fontId="21" fillId="18" borderId="9" xfId="0" applyNumberFormat="1" applyFont="1" applyFill="1" applyBorder="1" applyAlignment="1">
      <alignment horizontal="center" vertical="center"/>
    </xf>
    <xf numFmtId="1" fontId="22" fillId="0" borderId="0" xfId="0" applyNumberFormat="1" applyFont="1"/>
    <xf numFmtId="0" fontId="21" fillId="0" borderId="8" xfId="0" applyFont="1" applyFill="1" applyBorder="1" applyAlignment="1">
      <alignment horizontal="center"/>
    </xf>
    <xf numFmtId="164" fontId="21" fillId="0" borderId="7" xfId="0" applyNumberFormat="1" applyFont="1" applyFill="1" applyBorder="1" applyAlignment="1">
      <alignment horizontal="center" vertical="center"/>
    </xf>
    <xf numFmtId="1" fontId="22" fillId="0" borderId="0" xfId="0" applyNumberFormat="1" applyFont="1" applyFill="1"/>
    <xf numFmtId="1" fontId="21" fillId="0" borderId="7" xfId="0" applyNumberFormat="1" applyFont="1" applyBorder="1" applyAlignment="1">
      <alignment horizontal="center" vertical="center"/>
    </xf>
    <xf numFmtId="1" fontId="21" fillId="0" borderId="7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27" fillId="0" borderId="0" xfId="0" applyFont="1"/>
    <xf numFmtId="1" fontId="17" fillId="0" borderId="14" xfId="0" applyNumberFormat="1" applyFont="1" applyFill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49" fontId="0" fillId="0" borderId="7" xfId="0" applyNumberFormat="1" applyBorder="1"/>
    <xf numFmtId="49" fontId="0" fillId="0" borderId="7" xfId="0" applyNumberFormat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164" fontId="17" fillId="18" borderId="21" xfId="0" applyNumberFormat="1" applyFont="1" applyFill="1" applyBorder="1" applyAlignment="1">
      <alignment horizontal="center" vertical="center"/>
    </xf>
    <xf numFmtId="164" fontId="16" fillId="18" borderId="21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3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 wrapText="1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8" xfId="0" applyNumberFormat="1" applyFont="1" applyBorder="1"/>
    <xf numFmtId="1" fontId="4" fillId="0" borderId="7" xfId="0" applyNumberFormat="1" applyFont="1" applyBorder="1" applyAlignment="1">
      <alignment wrapText="1"/>
    </xf>
    <xf numFmtId="1" fontId="0" fillId="0" borderId="21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1" fontId="31" fillId="0" borderId="0" xfId="0" applyNumberFormat="1" applyFont="1" applyAlignment="1">
      <alignment horizontal="center"/>
    </xf>
    <xf numFmtId="2" fontId="30" fillId="0" borderId="0" xfId="0" applyNumberFormat="1" applyFont="1"/>
    <xf numFmtId="1" fontId="30" fillId="0" borderId="0" xfId="0" applyNumberFormat="1" applyFont="1"/>
    <xf numFmtId="1" fontId="30" fillId="0" borderId="0" xfId="0" applyNumberFormat="1" applyFont="1" applyFill="1"/>
    <xf numFmtId="1" fontId="32" fillId="0" borderId="0" xfId="0" applyNumberFormat="1" applyFont="1" applyFill="1" applyAlignment="1">
      <alignment vertical="center"/>
    </xf>
    <xf numFmtId="0" fontId="33" fillId="0" borderId="0" xfId="0" applyFont="1" applyFill="1"/>
    <xf numFmtId="1" fontId="34" fillId="0" borderId="0" xfId="0" applyNumberFormat="1" applyFont="1" applyFill="1" applyAlignment="1">
      <alignment vertical="center"/>
    </xf>
    <xf numFmtId="2" fontId="0" fillId="0" borderId="0" xfId="0" applyNumberFormat="1"/>
    <xf numFmtId="1" fontId="37" fillId="0" borderId="0" xfId="0" applyNumberFormat="1" applyFont="1" applyFill="1"/>
    <xf numFmtId="0" fontId="39" fillId="0" borderId="0" xfId="0" applyFont="1"/>
    <xf numFmtId="1" fontId="23" fillId="18" borderId="7" xfId="0" applyNumberFormat="1" applyFont="1" applyFill="1" applyBorder="1" applyAlignment="1" applyProtection="1">
      <alignment horizontal="center" vertical="center" wrapText="1"/>
    </xf>
    <xf numFmtId="1" fontId="23" fillId="0" borderId="7" xfId="0" applyNumberFormat="1" applyFont="1" applyFill="1" applyBorder="1" applyAlignment="1" applyProtection="1">
      <alignment horizontal="center" vertical="center" wrapText="1"/>
    </xf>
    <xf numFmtId="1" fontId="40" fillId="0" borderId="7" xfId="0" applyNumberFormat="1" applyFont="1" applyFill="1" applyBorder="1" applyAlignment="1" applyProtection="1">
      <alignment horizontal="center" vertical="center" wrapText="1"/>
    </xf>
    <xf numFmtId="1" fontId="40" fillId="18" borderId="7" xfId="0" applyNumberFormat="1" applyFont="1" applyFill="1" applyBorder="1" applyAlignment="1" applyProtection="1">
      <alignment horizontal="center" vertical="center" wrapText="1"/>
    </xf>
    <xf numFmtId="0" fontId="38" fillId="0" borderId="7" xfId="0" applyFont="1" applyBorder="1"/>
    <xf numFmtId="0" fontId="38" fillId="0" borderId="7" xfId="0" applyFont="1" applyBorder="1" applyAlignment="1">
      <alignment wrapText="1"/>
    </xf>
    <xf numFmtId="165" fontId="38" fillId="0" borderId="7" xfId="0" applyNumberFormat="1" applyFont="1" applyBorder="1"/>
    <xf numFmtId="165" fontId="38" fillId="0" borderId="7" xfId="0" applyNumberFormat="1" applyFont="1" applyFill="1" applyBorder="1"/>
    <xf numFmtId="0" fontId="38" fillId="0" borderId="0" xfId="0" applyFont="1"/>
    <xf numFmtId="0" fontId="41" fillId="0" borderId="7" xfId="0" applyFont="1" applyFill="1" applyBorder="1"/>
    <xf numFmtId="0" fontId="38" fillId="0" borderId="7" xfId="0" applyFont="1" applyFill="1" applyBorder="1"/>
    <xf numFmtId="0" fontId="38" fillId="0" borderId="7" xfId="0" applyFont="1" applyFill="1" applyBorder="1" applyAlignment="1">
      <alignment wrapText="1"/>
    </xf>
    <xf numFmtId="0" fontId="38" fillId="0" borderId="0" xfId="0" applyFont="1" applyFill="1"/>
    <xf numFmtId="0" fontId="0" fillId="0" borderId="7" xfId="0" applyBorder="1" applyAlignment="1">
      <alignment wrapText="1"/>
    </xf>
    <xf numFmtId="165" fontId="0" fillId="0" borderId="7" xfId="0" applyNumberFormat="1" applyBorder="1"/>
    <xf numFmtId="165" fontId="0" fillId="0" borderId="7" xfId="0" applyNumberFormat="1" applyFill="1" applyBorder="1"/>
    <xf numFmtId="0" fontId="0" fillId="0" borderId="7" xfId="0" applyFill="1" applyBorder="1"/>
    <xf numFmtId="0" fontId="33" fillId="0" borderId="7" xfId="0" applyFont="1" applyFill="1" applyBorder="1"/>
    <xf numFmtId="165" fontId="42" fillId="0" borderId="7" xfId="0" applyNumberFormat="1" applyFont="1" applyBorder="1"/>
    <xf numFmtId="0" fontId="42" fillId="0" borderId="7" xfId="0" applyFont="1" applyBorder="1"/>
    <xf numFmtId="0" fontId="42" fillId="0" borderId="0" xfId="0" applyFont="1"/>
    <xf numFmtId="0" fontId="0" fillId="0" borderId="7" xfId="0" applyFill="1" applyBorder="1" applyAlignment="1">
      <alignment wrapText="1"/>
    </xf>
    <xf numFmtId="165" fontId="42" fillId="0" borderId="7" xfId="0" applyNumberFormat="1" applyFont="1" applyFill="1" applyBorder="1"/>
    <xf numFmtId="0" fontId="42" fillId="0" borderId="7" xfId="0" applyFont="1" applyFill="1" applyBorder="1"/>
    <xf numFmtId="165" fontId="41" fillId="0" borderId="7" xfId="0" applyNumberFormat="1" applyFont="1" applyBorder="1"/>
    <xf numFmtId="0" fontId="42" fillId="0" borderId="7" xfId="0" applyFont="1" applyBorder="1" applyAlignment="1">
      <alignment wrapText="1"/>
    </xf>
    <xf numFmtId="0" fontId="18" fillId="0" borderId="7" xfId="0" applyFont="1" applyBorder="1"/>
    <xf numFmtId="0" fontId="18" fillId="0" borderId="7" xfId="0" applyFont="1" applyBorder="1" applyAlignment="1">
      <alignment wrapText="1"/>
    </xf>
    <xf numFmtId="165" fontId="18" fillId="0" borderId="7" xfId="0" applyNumberFormat="1" applyFont="1" applyBorder="1"/>
    <xf numFmtId="0" fontId="18" fillId="0" borderId="7" xfId="0" applyFont="1" applyFill="1" applyBorder="1"/>
    <xf numFmtId="0" fontId="45" fillId="0" borderId="7" xfId="0" applyFont="1" applyFill="1" applyBorder="1"/>
    <xf numFmtId="0" fontId="0" fillId="0" borderId="7" xfId="0" applyFont="1" applyBorder="1"/>
    <xf numFmtId="0" fontId="0" fillId="0" borderId="7" xfId="0" applyFont="1" applyBorder="1" applyAlignment="1">
      <alignment wrapText="1"/>
    </xf>
    <xf numFmtId="165" fontId="0" fillId="0" borderId="7" xfId="0" applyNumberFormat="1" applyFont="1" applyBorder="1"/>
    <xf numFmtId="0" fontId="0" fillId="0" borderId="7" xfId="0" applyFont="1" applyFill="1" applyBorder="1"/>
    <xf numFmtId="0" fontId="17" fillId="0" borderId="0" xfId="57" applyNumberFormat="1" applyFont="1" applyFill="1" applyAlignment="1" applyProtection="1"/>
    <xf numFmtId="0" fontId="17" fillId="0" borderId="0" xfId="57" applyFont="1" applyFill="1"/>
    <xf numFmtId="0" fontId="24" fillId="0" borderId="0" xfId="57" applyNumberFormat="1" applyFont="1" applyFill="1" applyBorder="1" applyAlignment="1" applyProtection="1">
      <alignment horizontal="center"/>
    </xf>
    <xf numFmtId="0" fontId="17" fillId="0" borderId="0" xfId="57" applyFont="1" applyFill="1" applyBorder="1" applyAlignment="1">
      <alignment horizontal="center"/>
    </xf>
    <xf numFmtId="0" fontId="24" fillId="0" borderId="0" xfId="57" applyNumberFormat="1" applyFont="1" applyFill="1" applyBorder="1" applyAlignment="1" applyProtection="1">
      <alignment horizontal="center" vertical="top"/>
    </xf>
    <xf numFmtId="0" fontId="24" fillId="0" borderId="0" xfId="57" applyNumberFormat="1" applyFont="1" applyFill="1" applyAlignment="1" applyProtection="1">
      <alignment horizontal="center"/>
    </xf>
    <xf numFmtId="0" fontId="17" fillId="0" borderId="0" xfId="57" applyFont="1" applyFill="1" applyAlignment="1">
      <alignment horizontal="center"/>
    </xf>
    <xf numFmtId="0" fontId="32" fillId="18" borderId="0" xfId="0" applyFont="1" applyFill="1" applyAlignment="1">
      <alignment horizontal="right"/>
    </xf>
    <xf numFmtId="0" fontId="17" fillId="18" borderId="22" xfId="57" applyNumberFormat="1" applyFont="1" applyFill="1" applyBorder="1" applyAlignment="1" applyProtection="1"/>
    <xf numFmtId="0" fontId="17" fillId="18" borderId="0" xfId="57" applyFont="1" applyFill="1"/>
    <xf numFmtId="0" fontId="17" fillId="18" borderId="23" xfId="57" applyNumberFormat="1" applyFont="1" applyFill="1" applyBorder="1" applyAlignment="1" applyProtection="1"/>
    <xf numFmtId="0" fontId="17" fillId="18" borderId="0" xfId="57" applyNumberFormat="1" applyFont="1" applyFill="1" applyBorder="1" applyAlignment="1" applyProtection="1"/>
    <xf numFmtId="0" fontId="48" fillId="18" borderId="24" xfId="57" applyNumberFormat="1" applyFont="1" applyFill="1" applyBorder="1" applyAlignment="1" applyProtection="1">
      <alignment horizontal="center" vertical="center" wrapText="1"/>
    </xf>
    <xf numFmtId="0" fontId="17" fillId="18" borderId="0" xfId="57" applyNumberFormat="1" applyFont="1" applyFill="1" applyAlignment="1" applyProtection="1">
      <alignment vertical="center"/>
    </xf>
    <xf numFmtId="49" fontId="21" fillId="0" borderId="17" xfId="57" applyNumberFormat="1" applyFont="1" applyFill="1" applyBorder="1" applyAlignment="1">
      <alignment horizontal="center" vertical="center" wrapText="1"/>
    </xf>
    <xf numFmtId="49" fontId="21" fillId="0" borderId="25" xfId="57" applyNumberFormat="1" applyFont="1" applyFill="1" applyBorder="1" applyAlignment="1">
      <alignment horizontal="center" vertical="center" wrapText="1"/>
    </xf>
    <xf numFmtId="0" fontId="21" fillId="0" borderId="25" xfId="57" applyFont="1" applyFill="1" applyBorder="1" applyAlignment="1">
      <alignment horizontal="center" vertical="center" wrapText="1"/>
    </xf>
    <xf numFmtId="1" fontId="50" fillId="0" borderId="25" xfId="47" applyNumberFormat="1" applyFont="1" applyFill="1" applyBorder="1" applyAlignment="1">
      <alignment vertical="center"/>
    </xf>
    <xf numFmtId="1" fontId="21" fillId="18" borderId="25" xfId="47" applyNumberFormat="1" applyFont="1" applyFill="1" applyBorder="1" applyAlignment="1">
      <alignment vertical="center"/>
    </xf>
    <xf numFmtId="1" fontId="50" fillId="0" borderId="26" xfId="47" applyNumberFormat="1" applyFont="1" applyFill="1" applyBorder="1" applyAlignment="1">
      <alignment vertical="center"/>
    </xf>
    <xf numFmtId="0" fontId="17" fillId="18" borderId="0" xfId="57" applyFont="1" applyFill="1" applyAlignment="1">
      <alignment vertical="center"/>
    </xf>
    <xf numFmtId="49" fontId="7" fillId="18" borderId="27" xfId="57" applyNumberFormat="1" applyFont="1" applyFill="1" applyBorder="1" applyAlignment="1">
      <alignment horizontal="center" vertical="center" wrapText="1"/>
    </xf>
    <xf numFmtId="49" fontId="7" fillId="18" borderId="28" xfId="57" applyNumberFormat="1" applyFont="1" applyFill="1" applyBorder="1" applyAlignment="1">
      <alignment horizontal="center" vertical="center" wrapText="1"/>
    </xf>
    <xf numFmtId="0" fontId="7" fillId="18" borderId="28" xfId="57" applyFont="1" applyFill="1" applyBorder="1" applyAlignment="1">
      <alignment horizontal="center" vertical="center" wrapText="1"/>
    </xf>
    <xf numFmtId="1" fontId="31" fillId="18" borderId="28" xfId="47" applyNumberFormat="1" applyFont="1" applyFill="1" applyBorder="1" applyAlignment="1">
      <alignment horizontal="center" vertical="center"/>
    </xf>
    <xf numFmtId="1" fontId="7" fillId="18" borderId="28" xfId="47" applyNumberFormat="1" applyFont="1" applyFill="1" applyBorder="1" applyAlignment="1">
      <alignment horizontal="center" vertical="center"/>
    </xf>
    <xf numFmtId="0" fontId="17" fillId="18" borderId="0" xfId="57" applyNumberFormat="1" applyFont="1" applyFill="1" applyAlignment="1" applyProtection="1"/>
    <xf numFmtId="49" fontId="7" fillId="18" borderId="8" xfId="57" applyNumberFormat="1" applyFont="1" applyFill="1" applyBorder="1" applyAlignment="1">
      <alignment horizontal="center" vertical="center" wrapText="1"/>
    </xf>
    <xf numFmtId="49" fontId="7" fillId="18" borderId="7" xfId="57" applyNumberFormat="1" applyFont="1" applyFill="1" applyBorder="1" applyAlignment="1">
      <alignment horizontal="center" vertical="center" wrapText="1"/>
    </xf>
    <xf numFmtId="0" fontId="7" fillId="18" borderId="7" xfId="57" applyFont="1" applyFill="1" applyBorder="1" applyAlignment="1">
      <alignment horizontal="center" vertical="center" wrapText="1"/>
    </xf>
    <xf numFmtId="1" fontId="31" fillId="18" borderId="7" xfId="47" applyNumberFormat="1" applyFont="1" applyFill="1" applyBorder="1" applyAlignment="1">
      <alignment horizontal="center" vertical="center"/>
    </xf>
    <xf numFmtId="1" fontId="7" fillId="18" borderId="7" xfId="47" applyNumberFormat="1" applyFont="1" applyFill="1" applyBorder="1" applyAlignment="1">
      <alignment horizontal="center" vertical="center"/>
    </xf>
    <xf numFmtId="0" fontId="32" fillId="18" borderId="7" xfId="0" applyFont="1" applyFill="1" applyBorder="1" applyAlignment="1">
      <alignment horizontal="left" vertical="center" wrapText="1"/>
    </xf>
    <xf numFmtId="1" fontId="30" fillId="18" borderId="7" xfId="47" applyNumberFormat="1" applyFont="1" applyFill="1" applyBorder="1" applyAlignment="1">
      <alignment horizontal="center" vertical="center"/>
    </xf>
    <xf numFmtId="1" fontId="30" fillId="18" borderId="9" xfId="47" applyNumberFormat="1" applyFont="1" applyFill="1" applyBorder="1" applyAlignment="1">
      <alignment horizontal="center" vertical="center"/>
    </xf>
    <xf numFmtId="0" fontId="32" fillId="18" borderId="7" xfId="57" applyFont="1" applyFill="1" applyBorder="1" applyAlignment="1">
      <alignment horizontal="left" vertical="center" wrapText="1"/>
    </xf>
    <xf numFmtId="1" fontId="31" fillId="18" borderId="9" xfId="47" applyNumberFormat="1" applyFont="1" applyFill="1" applyBorder="1" applyAlignment="1">
      <alignment horizontal="center" vertical="center"/>
    </xf>
    <xf numFmtId="1" fontId="32" fillId="18" borderId="7" xfId="47" applyNumberFormat="1" applyFont="1" applyFill="1" applyBorder="1" applyAlignment="1">
      <alignment horizontal="center" vertical="center"/>
    </xf>
    <xf numFmtId="49" fontId="32" fillId="18" borderId="7" xfId="57" applyNumberFormat="1" applyFont="1" applyFill="1" applyBorder="1" applyAlignment="1">
      <alignment horizontal="center" vertical="center" wrapText="1"/>
    </xf>
    <xf numFmtId="0" fontId="32" fillId="18" borderId="16" xfId="0" applyFont="1" applyFill="1" applyBorder="1" applyAlignment="1">
      <alignment horizontal="left" vertical="center" wrapText="1"/>
    </xf>
    <xf numFmtId="49" fontId="32" fillId="18" borderId="8" xfId="57" applyNumberFormat="1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49" fontId="7" fillId="18" borderId="8" xfId="0" applyNumberFormat="1" applyFont="1" applyFill="1" applyBorder="1" applyAlignment="1">
      <alignment horizontal="center" vertical="center" wrapText="1"/>
    </xf>
    <xf numFmtId="49" fontId="7" fillId="18" borderId="7" xfId="0" applyNumberFormat="1" applyFont="1" applyFill="1" applyBorder="1" applyAlignment="1">
      <alignment horizontal="center" vertical="center" wrapText="1"/>
    </xf>
    <xf numFmtId="49" fontId="32" fillId="18" borderId="8" xfId="0" applyNumberFormat="1" applyFont="1" applyFill="1" applyBorder="1" applyAlignment="1">
      <alignment horizontal="center" vertical="center" wrapText="1"/>
    </xf>
    <xf numFmtId="49" fontId="32" fillId="18" borderId="13" xfId="0" applyNumberFormat="1" applyFont="1" applyFill="1" applyBorder="1" applyAlignment="1">
      <alignment horizontal="center" vertical="center" wrapText="1"/>
    </xf>
    <xf numFmtId="49" fontId="32" fillId="18" borderId="7" xfId="0" applyNumberFormat="1" applyFont="1" applyFill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left" vertical="center" wrapText="1"/>
    </xf>
    <xf numFmtId="0" fontId="32" fillId="0" borderId="7" xfId="57" applyNumberFormat="1" applyFont="1" applyFill="1" applyBorder="1" applyAlignment="1" applyProtection="1">
      <alignment wrapText="1"/>
    </xf>
    <xf numFmtId="1" fontId="30" fillId="18" borderId="7" xfId="47" applyNumberFormat="1" applyFont="1" applyFill="1" applyBorder="1" applyAlignment="1">
      <alignment horizontal="left" vertical="top"/>
    </xf>
    <xf numFmtId="1" fontId="30" fillId="18" borderId="7" xfId="47" applyNumberFormat="1" applyFont="1" applyFill="1" applyBorder="1" applyAlignment="1">
      <alignment horizontal="left" vertical="top" wrapText="1"/>
    </xf>
    <xf numFmtId="1" fontId="51" fillId="18" borderId="7" xfId="63" applyNumberFormat="1" applyFont="1" applyFill="1" applyBorder="1" applyAlignment="1">
      <alignment horizontal="center" vertical="center"/>
    </xf>
    <xf numFmtId="49" fontId="35" fillId="18" borderId="8" xfId="57" applyNumberFormat="1" applyFont="1" applyFill="1" applyBorder="1" applyAlignment="1">
      <alignment horizontal="center" vertical="center" wrapText="1"/>
    </xf>
    <xf numFmtId="0" fontId="32" fillId="18" borderId="7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49" fontId="32" fillId="18" borderId="16" xfId="0" applyNumberFormat="1" applyFont="1" applyFill="1" applyBorder="1" applyAlignment="1">
      <alignment horizontal="center" vertical="center" wrapText="1"/>
    </xf>
    <xf numFmtId="1" fontId="31" fillId="18" borderId="16" xfId="47" applyNumberFormat="1" applyFont="1" applyFill="1" applyBorder="1" applyAlignment="1">
      <alignment horizontal="center" vertical="center"/>
    </xf>
    <xf numFmtId="1" fontId="30" fillId="18" borderId="16" xfId="47" applyNumberFormat="1" applyFont="1" applyFill="1" applyBorder="1" applyAlignment="1">
      <alignment horizontal="center" vertical="center"/>
    </xf>
    <xf numFmtId="0" fontId="32" fillId="18" borderId="17" xfId="57" applyFont="1" applyFill="1" applyBorder="1" applyAlignment="1">
      <alignment horizontal="center" vertical="center" wrapText="1"/>
    </xf>
    <xf numFmtId="0" fontId="32" fillId="18" borderId="25" xfId="57" applyFont="1" applyFill="1" applyBorder="1" applyAlignment="1">
      <alignment horizontal="center" vertical="center" wrapText="1"/>
    </xf>
    <xf numFmtId="49" fontId="32" fillId="18" borderId="25" xfId="57" applyNumberFormat="1" applyFont="1" applyFill="1" applyBorder="1" applyAlignment="1">
      <alignment horizontal="center" vertical="center" wrapText="1"/>
    </xf>
    <xf numFmtId="0" fontId="32" fillId="18" borderId="29" xfId="57" applyFont="1" applyFill="1" applyBorder="1" applyAlignment="1">
      <alignment horizontal="center" vertical="center" wrapText="1"/>
    </xf>
    <xf numFmtId="0" fontId="32" fillId="18" borderId="30" xfId="57" applyFont="1" applyFill="1" applyBorder="1" applyAlignment="1">
      <alignment horizontal="center" vertical="center" wrapText="1"/>
    </xf>
    <xf numFmtId="49" fontId="32" fillId="18" borderId="30" xfId="57" applyNumberFormat="1" applyFont="1" applyFill="1" applyBorder="1" applyAlignment="1">
      <alignment horizontal="center" vertical="center" wrapText="1"/>
    </xf>
    <xf numFmtId="0" fontId="32" fillId="18" borderId="0" xfId="57" applyFont="1" applyFill="1" applyBorder="1" applyAlignment="1">
      <alignment horizontal="center" vertical="center" wrapText="1"/>
    </xf>
    <xf numFmtId="49" fontId="32" fillId="18" borderId="0" xfId="57" applyNumberFormat="1" applyFont="1" applyFill="1" applyBorder="1" applyAlignment="1">
      <alignment horizontal="center" vertical="center" wrapText="1"/>
    </xf>
    <xf numFmtId="0" fontId="7" fillId="18" borderId="0" xfId="57" applyFont="1" applyFill="1" applyBorder="1" applyAlignment="1">
      <alignment horizontal="center" vertical="center" wrapText="1"/>
    </xf>
    <xf numFmtId="1" fontId="50" fillId="18" borderId="0" xfId="57" applyNumberFormat="1" applyFont="1" applyFill="1" applyBorder="1" applyAlignment="1">
      <alignment vertical="center"/>
    </xf>
    <xf numFmtId="1" fontId="17" fillId="18" borderId="0" xfId="57" applyNumberFormat="1" applyFont="1" applyFill="1" applyAlignment="1" applyProtection="1"/>
    <xf numFmtId="166" fontId="17" fillId="18" borderId="0" xfId="57" applyNumberFormat="1" applyFont="1" applyFill="1" applyAlignment="1" applyProtection="1"/>
    <xf numFmtId="1" fontId="17" fillId="0" borderId="0" xfId="57" applyNumberFormat="1" applyFont="1" applyFill="1" applyAlignment="1" applyProtection="1"/>
    <xf numFmtId="1" fontId="17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32" fillId="0" borderId="0" xfId="0" applyNumberFormat="1" applyFont="1" applyAlignment="1">
      <alignment horizontal="left"/>
    </xf>
    <xf numFmtId="1" fontId="32" fillId="18" borderId="0" xfId="0" applyNumberFormat="1" applyFont="1" applyFill="1" applyAlignment="1">
      <alignment horizontal="left"/>
    </xf>
    <xf numFmtId="1" fontId="17" fillId="0" borderId="0" xfId="0" applyNumberFormat="1" applyFont="1" applyAlignment="1"/>
    <xf numFmtId="1" fontId="17" fillId="0" borderId="0" xfId="0" applyNumberFormat="1" applyFont="1" applyFill="1" applyAlignment="1">
      <alignment horizontal="left"/>
    </xf>
    <xf numFmtId="1" fontId="18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/>
    <xf numFmtId="1" fontId="17" fillId="0" borderId="16" xfId="0" applyNumberFormat="1" applyFont="1" applyFill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 wrapText="1"/>
    </xf>
    <xf numFmtId="165" fontId="69" fillId="0" borderId="7" xfId="54" applyNumberFormat="1" applyBorder="1"/>
    <xf numFmtId="165" fontId="38" fillId="0" borderId="7" xfId="59" applyNumberFormat="1" applyFont="1" applyFill="1" applyBorder="1"/>
    <xf numFmtId="165" fontId="41" fillId="0" borderId="7" xfId="59" applyNumberFormat="1" applyFont="1" applyFill="1" applyBorder="1"/>
    <xf numFmtId="165" fontId="38" fillId="0" borderId="7" xfId="59" applyNumberFormat="1" applyFont="1" applyBorder="1"/>
    <xf numFmtId="165" fontId="42" fillId="0" borderId="7" xfId="59" applyNumberFormat="1" applyFont="1" applyBorder="1"/>
    <xf numFmtId="0" fontId="38" fillId="0" borderId="7" xfId="64" applyFont="1" applyBorder="1" applyAlignment="1">
      <alignment wrapText="1"/>
    </xf>
    <xf numFmtId="165" fontId="38" fillId="0" borderId="7" xfId="64" applyNumberFormat="1" applyFont="1" applyBorder="1"/>
    <xf numFmtId="0" fontId="68" fillId="0" borderId="7" xfId="64" applyBorder="1" applyAlignment="1">
      <alignment wrapText="1"/>
    </xf>
    <xf numFmtId="165" fontId="68" fillId="0" borderId="7" xfId="64" applyNumberFormat="1" applyBorder="1"/>
    <xf numFmtId="0" fontId="38" fillId="0" borderId="7" xfId="59" applyFont="1" applyFill="1" applyBorder="1"/>
    <xf numFmtId="0" fontId="68" fillId="0" borderId="7" xfId="59" applyFill="1" applyBorder="1"/>
    <xf numFmtId="165" fontId="68" fillId="0" borderId="7" xfId="59" applyNumberFormat="1" applyFill="1" applyBorder="1"/>
    <xf numFmtId="165" fontId="68" fillId="0" borderId="7" xfId="59" applyNumberFormat="1" applyBorder="1"/>
    <xf numFmtId="165" fontId="43" fillId="0" borderId="7" xfId="59" applyNumberFormat="1" applyFont="1" applyFill="1" applyBorder="1"/>
    <xf numFmtId="165" fontId="44" fillId="0" borderId="7" xfId="53" applyNumberFormat="1" applyFont="1" applyBorder="1"/>
    <xf numFmtId="0" fontId="42" fillId="0" borderId="7" xfId="59" applyFont="1" applyFill="1" applyBorder="1"/>
    <xf numFmtId="165" fontId="42" fillId="0" borderId="7" xfId="59" applyNumberFormat="1" applyFont="1" applyFill="1" applyBorder="1"/>
    <xf numFmtId="0" fontId="68" fillId="0" borderId="7" xfId="64" applyBorder="1"/>
    <xf numFmtId="165" fontId="69" fillId="0" borderId="7" xfId="53" applyNumberFormat="1" applyBorder="1"/>
    <xf numFmtId="0" fontId="68" fillId="0" borderId="7" xfId="59" applyBorder="1" applyAlignment="1">
      <alignment wrapText="1"/>
    </xf>
    <xf numFmtId="0" fontId="20" fillId="0" borderId="7" xfId="58" applyFont="1" applyBorder="1" applyAlignment="1"/>
    <xf numFmtId="0" fontId="20" fillId="0" borderId="14" xfId="58" applyFont="1" applyBorder="1" applyAlignment="1">
      <alignment wrapText="1"/>
    </xf>
    <xf numFmtId="0" fontId="20" fillId="0" borderId="7" xfId="58" applyFont="1" applyBorder="1" applyAlignment="1">
      <alignment wrapText="1"/>
    </xf>
    <xf numFmtId="0" fontId="68" fillId="0" borderId="0" xfId="68" applyBorder="1"/>
    <xf numFmtId="165" fontId="38" fillId="18" borderId="7" xfId="0" applyNumberFormat="1" applyFont="1" applyFill="1" applyBorder="1"/>
    <xf numFmtId="165" fontId="38" fillId="18" borderId="7" xfId="59" applyNumberFormat="1" applyFont="1" applyFill="1" applyBorder="1"/>
    <xf numFmtId="0" fontId="38" fillId="18" borderId="0" xfId="0" applyFont="1" applyFill="1"/>
    <xf numFmtId="165" fontId="38" fillId="18" borderId="28" xfId="0" applyNumberFormat="1" applyFont="1" applyFill="1" applyBorder="1"/>
    <xf numFmtId="1" fontId="17" fillId="18" borderId="21" xfId="0" applyNumberFormat="1" applyFont="1" applyFill="1" applyBorder="1" applyAlignment="1">
      <alignment horizontal="center" vertical="center"/>
    </xf>
    <xf numFmtId="0" fontId="65" fillId="18" borderId="0" xfId="57" applyNumberFormat="1" applyFont="1" applyFill="1" applyAlignment="1" applyProtection="1"/>
    <xf numFmtId="0" fontId="65" fillId="18" borderId="0" xfId="57" applyFont="1" applyFill="1" applyAlignment="1">
      <alignment horizontal="center"/>
    </xf>
    <xf numFmtId="1" fontId="21" fillId="0" borderId="25" xfId="47" applyNumberFormat="1" applyFont="1" applyFill="1" applyBorder="1" applyAlignment="1">
      <alignment vertical="center"/>
    </xf>
    <xf numFmtId="1" fontId="31" fillId="18" borderId="12" xfId="47" applyNumberFormat="1" applyFont="1" applyFill="1" applyBorder="1" applyAlignment="1">
      <alignment horizontal="center" vertical="center"/>
    </xf>
    <xf numFmtId="1" fontId="66" fillId="18" borderId="7" xfId="47" applyNumberFormat="1" applyFont="1" applyFill="1" applyBorder="1" applyAlignment="1">
      <alignment horizontal="center" vertical="center"/>
    </xf>
    <xf numFmtId="1" fontId="7" fillId="18" borderId="9" xfId="47" applyNumberFormat="1" applyFont="1" applyFill="1" applyBorder="1" applyAlignment="1">
      <alignment horizontal="center" vertical="center"/>
    </xf>
    <xf numFmtId="1" fontId="32" fillId="18" borderId="16" xfId="47" applyNumberFormat="1" applyFont="1" applyFill="1" applyBorder="1" applyAlignment="1">
      <alignment horizontal="center" vertical="center"/>
    </xf>
    <xf numFmtId="1" fontId="31" fillId="18" borderId="24" xfId="47" applyNumberFormat="1" applyFont="1" applyFill="1" applyBorder="1" applyAlignment="1">
      <alignment horizontal="center" vertical="center"/>
    </xf>
    <xf numFmtId="1" fontId="31" fillId="18" borderId="31" xfId="47" applyNumberFormat="1" applyFont="1" applyFill="1" applyBorder="1" applyAlignment="1">
      <alignment horizontal="center" vertical="center"/>
    </xf>
    <xf numFmtId="49" fontId="32" fillId="18" borderId="32" xfId="57" applyNumberFormat="1" applyFont="1" applyFill="1" applyBorder="1" applyAlignment="1">
      <alignment horizontal="center" vertical="center" wrapText="1"/>
    </xf>
    <xf numFmtId="0" fontId="7" fillId="18" borderId="33" xfId="57" applyFont="1" applyFill="1" applyBorder="1" applyAlignment="1">
      <alignment horizontal="center" vertical="center" wrapText="1"/>
    </xf>
    <xf numFmtId="1" fontId="31" fillId="18" borderId="33" xfId="57" applyNumberFormat="1" applyFont="1" applyFill="1" applyBorder="1" applyAlignment="1">
      <alignment horizontal="center" vertical="center"/>
    </xf>
    <xf numFmtId="1" fontId="7" fillId="18" borderId="33" xfId="57" applyNumberFormat="1" applyFont="1" applyFill="1" applyBorder="1" applyAlignment="1">
      <alignment horizontal="center" vertical="center"/>
    </xf>
    <xf numFmtId="1" fontId="31" fillId="18" borderId="33" xfId="47" applyNumberFormat="1" applyFont="1" applyFill="1" applyBorder="1" applyAlignment="1">
      <alignment horizontal="center" vertical="center"/>
    </xf>
    <xf numFmtId="49" fontId="32" fillId="18" borderId="34" xfId="57" applyNumberFormat="1" applyFont="1" applyFill="1" applyBorder="1" applyAlignment="1">
      <alignment horizontal="center" vertical="center" wrapText="1"/>
    </xf>
    <xf numFmtId="1" fontId="50" fillId="18" borderId="33" xfId="57" applyNumberFormat="1" applyFont="1" applyFill="1" applyBorder="1" applyAlignment="1">
      <alignment horizontal="center" vertical="center"/>
    </xf>
    <xf numFmtId="1" fontId="21" fillId="18" borderId="33" xfId="57" applyNumberFormat="1" applyFont="1" applyFill="1" applyBorder="1" applyAlignment="1">
      <alignment horizontal="center" vertical="center"/>
    </xf>
    <xf numFmtId="1" fontId="21" fillId="18" borderId="0" xfId="57" applyNumberFormat="1" applyFont="1" applyFill="1" applyBorder="1" applyAlignment="1">
      <alignment vertical="center"/>
    </xf>
    <xf numFmtId="1" fontId="67" fillId="18" borderId="0" xfId="57" applyNumberFormat="1" applyFont="1" applyFill="1" applyBorder="1" applyAlignment="1">
      <alignment vertical="center"/>
    </xf>
    <xf numFmtId="1" fontId="17" fillId="18" borderId="0" xfId="0" applyNumberFormat="1" applyFont="1" applyFill="1" applyAlignment="1"/>
    <xf numFmtId="1" fontId="4" fillId="18" borderId="11" xfId="0" applyNumberFormat="1" applyFont="1" applyFill="1" applyBorder="1" applyAlignment="1">
      <alignment horizontal="center"/>
    </xf>
    <xf numFmtId="1" fontId="4" fillId="18" borderId="11" xfId="0" applyNumberFormat="1" applyFont="1" applyFill="1" applyBorder="1"/>
    <xf numFmtId="1" fontId="4" fillId="18" borderId="7" xfId="0" applyNumberFormat="1" applyFont="1" applyFill="1" applyBorder="1" applyAlignment="1">
      <alignment horizontal="center"/>
    </xf>
    <xf numFmtId="1" fontId="4" fillId="18" borderId="7" xfId="0" applyNumberFormat="1" applyFont="1" applyFill="1" applyBorder="1"/>
    <xf numFmtId="1" fontId="17" fillId="18" borderId="16" xfId="0" applyNumberFormat="1" applyFont="1" applyFill="1" applyBorder="1" applyAlignment="1">
      <alignment horizontal="center" vertical="center"/>
    </xf>
    <xf numFmtId="1" fontId="0" fillId="18" borderId="16" xfId="0" applyNumberFormat="1" applyFont="1" applyFill="1" applyBorder="1" applyAlignment="1">
      <alignment horizontal="center"/>
    </xf>
    <xf numFmtId="1" fontId="16" fillId="18" borderId="16" xfId="0" applyNumberFormat="1" applyFont="1" applyFill="1" applyBorder="1" applyAlignment="1">
      <alignment horizontal="center" vertical="center"/>
    </xf>
    <xf numFmtId="0" fontId="0" fillId="18" borderId="0" xfId="0" applyFill="1"/>
    <xf numFmtId="164" fontId="31" fillId="0" borderId="0" xfId="0" applyNumberFormat="1" applyFont="1" applyAlignment="1">
      <alignment horizontal="center"/>
    </xf>
    <xf numFmtId="164" fontId="0" fillId="0" borderId="0" xfId="0" applyNumberFormat="1"/>
    <xf numFmtId="164" fontId="23" fillId="18" borderId="7" xfId="0" applyNumberFormat="1" applyFont="1" applyFill="1" applyBorder="1" applyAlignment="1" applyProtection="1">
      <alignment horizontal="center" vertical="center" wrapText="1"/>
    </xf>
    <xf numFmtId="164" fontId="38" fillId="0" borderId="7" xfId="0" applyNumberFormat="1" applyFont="1" applyFill="1" applyBorder="1"/>
    <xf numFmtId="164" fontId="42" fillId="0" borderId="7" xfId="0" applyNumberFormat="1" applyFont="1" applyFill="1" applyBorder="1"/>
    <xf numFmtId="164" fontId="38" fillId="18" borderId="7" xfId="0" applyNumberFormat="1" applyFont="1" applyFill="1" applyBorder="1"/>
    <xf numFmtId="164" fontId="32" fillId="0" borderId="0" xfId="0" applyNumberFormat="1" applyFont="1" applyFill="1" applyAlignment="1">
      <alignment vertical="center"/>
    </xf>
    <xf numFmtId="164" fontId="38" fillId="0" borderId="0" xfId="59" applyNumberFormat="1" applyFont="1" applyAlignment="1">
      <alignment horizontal="center"/>
    </xf>
    <xf numFmtId="164" fontId="38" fillId="0" borderId="7" xfId="59" applyNumberFormat="1" applyFont="1" applyBorder="1"/>
    <xf numFmtId="164" fontId="42" fillId="0" borderId="7" xfId="59" applyNumberFormat="1" applyFont="1" applyBorder="1"/>
    <xf numFmtId="164" fontId="38" fillId="0" borderId="7" xfId="59" applyNumberFormat="1" applyFont="1" applyFill="1" applyBorder="1"/>
    <xf numFmtId="164" fontId="38" fillId="18" borderId="7" xfId="59" applyNumberFormat="1" applyFont="1" applyFill="1" applyBorder="1"/>
    <xf numFmtId="164" fontId="30" fillId="0" borderId="0" xfId="0" applyNumberFormat="1" applyFont="1" applyFill="1"/>
    <xf numFmtId="164" fontId="36" fillId="0" borderId="0" xfId="0" applyNumberFormat="1" applyFont="1" applyFill="1" applyAlignment="1">
      <alignment horizontal="center" wrapText="1"/>
    </xf>
    <xf numFmtId="164" fontId="23" fillId="0" borderId="7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/>
    <xf numFmtId="164" fontId="38" fillId="18" borderId="28" xfId="0" applyNumberFormat="1" applyFont="1" applyFill="1" applyBorder="1"/>
    <xf numFmtId="164" fontId="0" fillId="0" borderId="0" xfId="0" applyNumberFormat="1" applyFill="1"/>
    <xf numFmtId="1" fontId="17" fillId="0" borderId="11" xfId="0" applyNumberFormat="1" applyFont="1" applyBorder="1" applyAlignment="1">
      <alignment horizontal="center" vertical="center" wrapText="1"/>
    </xf>
    <xf numFmtId="1" fontId="0" fillId="0" borderId="7" xfId="0" applyNumberFormat="1" applyBorder="1"/>
    <xf numFmtId="0" fontId="17" fillId="18" borderId="7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left" vertical="center" wrapText="1"/>
    </xf>
    <xf numFmtId="1" fontId="30" fillId="19" borderId="7" xfId="47" applyNumberFormat="1" applyFont="1" applyFill="1" applyBorder="1" applyAlignment="1">
      <alignment horizontal="center" vertical="center"/>
    </xf>
    <xf numFmtId="1" fontId="51" fillId="19" borderId="7" xfId="63" applyNumberFormat="1" applyFont="1" applyFill="1" applyBorder="1" applyAlignment="1">
      <alignment horizontal="center" vertical="center"/>
    </xf>
    <xf numFmtId="1" fontId="31" fillId="19" borderId="7" xfId="47" applyNumberFormat="1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left" vertical="center" wrapText="1"/>
    </xf>
    <xf numFmtId="49" fontId="32" fillId="19" borderId="7" xfId="0" applyNumberFormat="1" applyFont="1" applyFill="1" applyBorder="1" applyAlignment="1">
      <alignment horizontal="center" vertical="center" wrapText="1"/>
    </xf>
    <xf numFmtId="1" fontId="30" fillId="18" borderId="28" xfId="47" applyNumberFormat="1" applyFont="1" applyFill="1" applyBorder="1" applyAlignment="1">
      <alignment horizontal="center" vertical="center"/>
    </xf>
    <xf numFmtId="0" fontId="17" fillId="18" borderId="14" xfId="0" applyFont="1" applyFill="1" applyBorder="1" applyAlignment="1">
      <alignment horizontal="center" vertical="center" wrapText="1"/>
    </xf>
    <xf numFmtId="1" fontId="17" fillId="19" borderId="7" xfId="0" applyNumberFormat="1" applyFont="1" applyFill="1" applyBorder="1" applyAlignment="1">
      <alignment horizontal="center" vertical="center"/>
    </xf>
    <xf numFmtId="164" fontId="17" fillId="19" borderId="7" xfId="0" applyNumberFormat="1" applyFont="1" applyFill="1" applyBorder="1" applyAlignment="1">
      <alignment horizontal="center" vertical="center"/>
    </xf>
    <xf numFmtId="1" fontId="17" fillId="19" borderId="9" xfId="0" applyNumberFormat="1" applyFont="1" applyFill="1" applyBorder="1" applyAlignment="1">
      <alignment horizontal="center" vertical="center"/>
    </xf>
    <xf numFmtId="0" fontId="32" fillId="18" borderId="28" xfId="0" applyFont="1" applyFill="1" applyBorder="1" applyAlignment="1">
      <alignment horizontal="left" vertical="center" wrapText="1"/>
    </xf>
    <xf numFmtId="1" fontId="17" fillId="0" borderId="0" xfId="0" applyNumberFormat="1" applyFont="1" applyFill="1" applyAlignment="1"/>
    <xf numFmtId="0" fontId="3" fillId="0" borderId="16" xfId="57" applyNumberFormat="1" applyFont="1" applyFill="1" applyBorder="1" applyAlignment="1" applyProtection="1">
      <alignment horizontal="center" vertical="center" wrapText="1"/>
    </xf>
    <xf numFmtId="0" fontId="48" fillId="0" borderId="24" xfId="57" applyNumberFormat="1" applyFont="1" applyFill="1" applyBorder="1" applyAlignment="1" applyProtection="1">
      <alignment horizontal="center" vertical="center" wrapText="1"/>
    </xf>
    <xf numFmtId="1" fontId="31" fillId="0" borderId="28" xfId="47" applyNumberFormat="1" applyFont="1" applyFill="1" applyBorder="1" applyAlignment="1">
      <alignment horizontal="center" vertical="center"/>
    </xf>
    <xf numFmtId="1" fontId="7" fillId="0" borderId="7" xfId="47" applyNumberFormat="1" applyFont="1" applyFill="1" applyBorder="1" applyAlignment="1">
      <alignment horizontal="center" vertical="center"/>
    </xf>
    <xf numFmtId="1" fontId="31" fillId="0" borderId="7" xfId="47" applyNumberFormat="1" applyFont="1" applyFill="1" applyBorder="1" applyAlignment="1">
      <alignment horizontal="center" vertical="center"/>
    </xf>
    <xf numFmtId="1" fontId="30" fillId="0" borderId="7" xfId="47" applyNumberFormat="1" applyFont="1" applyFill="1" applyBorder="1" applyAlignment="1">
      <alignment horizontal="center" vertical="center"/>
    </xf>
    <xf numFmtId="1" fontId="32" fillId="0" borderId="7" xfId="47" applyNumberFormat="1" applyFont="1" applyFill="1" applyBorder="1" applyAlignment="1">
      <alignment horizontal="center" vertical="center"/>
    </xf>
    <xf numFmtId="1" fontId="30" fillId="0" borderId="16" xfId="47" applyNumberFormat="1" applyFont="1" applyFill="1" applyBorder="1" applyAlignment="1">
      <alignment horizontal="center" vertical="center"/>
    </xf>
    <xf numFmtId="1" fontId="31" fillId="0" borderId="33" xfId="57" applyNumberFormat="1" applyFont="1" applyFill="1" applyBorder="1" applyAlignment="1">
      <alignment horizontal="center" vertical="center"/>
    </xf>
    <xf numFmtId="1" fontId="50" fillId="0" borderId="33" xfId="57" applyNumberFormat="1" applyFont="1" applyFill="1" applyBorder="1" applyAlignment="1">
      <alignment horizontal="center" vertical="center"/>
    </xf>
    <xf numFmtId="1" fontId="50" fillId="0" borderId="0" xfId="57" applyNumberFormat="1" applyFont="1" applyFill="1" applyBorder="1" applyAlignment="1">
      <alignment vertical="center"/>
    </xf>
    <xf numFmtId="165" fontId="0" fillId="0" borderId="0" xfId="0" applyNumberFormat="1"/>
    <xf numFmtId="0" fontId="48" fillId="18" borderId="16" xfId="57" applyNumberFormat="1" applyFont="1" applyFill="1" applyBorder="1" applyAlignment="1" applyProtection="1">
      <alignment horizontal="center" vertical="center" wrapText="1"/>
    </xf>
    <xf numFmtId="0" fontId="3" fillId="18" borderId="16" xfId="57" applyNumberFormat="1" applyFont="1" applyFill="1" applyBorder="1" applyAlignment="1" applyProtection="1">
      <alignment horizontal="center" vertical="center" wrapText="1"/>
    </xf>
    <xf numFmtId="1" fontId="3" fillId="19" borderId="0" xfId="0" applyNumberFormat="1" applyFont="1" applyFill="1" applyAlignment="1">
      <alignment horizontal="left"/>
    </xf>
    <xf numFmtId="1" fontId="17" fillId="19" borderId="0" xfId="0" applyNumberFormat="1" applyFont="1" applyFill="1" applyBorder="1" applyAlignment="1">
      <alignment horizontal="left"/>
    </xf>
    <xf numFmtId="1" fontId="4" fillId="19" borderId="0" xfId="0" applyNumberFormat="1" applyFont="1" applyFill="1" applyBorder="1" applyAlignment="1">
      <alignment horizontal="left"/>
    </xf>
    <xf numFmtId="0" fontId="0" fillId="19" borderId="0" xfId="0" applyFill="1"/>
    <xf numFmtId="0" fontId="17" fillId="19" borderId="0" xfId="57" applyNumberFormat="1" applyFont="1" applyFill="1" applyAlignment="1" applyProtection="1"/>
    <xf numFmtId="1" fontId="17" fillId="19" borderId="0" xfId="0" applyNumberFormat="1" applyFont="1" applyFill="1" applyAlignment="1">
      <alignment horizontal="left"/>
    </xf>
    <xf numFmtId="1" fontId="35" fillId="18" borderId="7" xfId="47" applyNumberFormat="1" applyFont="1" applyFill="1" applyBorder="1" applyAlignment="1">
      <alignment horizontal="center" vertical="center"/>
    </xf>
    <xf numFmtId="1" fontId="35" fillId="0" borderId="7" xfId="47" applyNumberFormat="1" applyFont="1" applyFill="1" applyBorder="1" applyAlignment="1">
      <alignment horizontal="center" vertical="center"/>
    </xf>
    <xf numFmtId="1" fontId="35" fillId="18" borderId="16" xfId="47" applyNumberFormat="1" applyFont="1" applyFill="1" applyBorder="1" applyAlignment="1">
      <alignment horizontal="center" vertical="center"/>
    </xf>
    <xf numFmtId="0" fontId="32" fillId="0" borderId="0" xfId="57" applyNumberFormat="1" applyFont="1" applyFill="1" applyAlignment="1" applyProtection="1"/>
    <xf numFmtId="0" fontId="0" fillId="0" borderId="0" xfId="0" applyAlignment="1">
      <alignment horizontal="center" vertical="center"/>
    </xf>
    <xf numFmtId="0" fontId="7" fillId="18" borderId="0" xfId="0" applyFont="1" applyFill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38" fillId="18" borderId="7" xfId="0" applyFont="1" applyFill="1" applyBorder="1" applyAlignment="1">
      <alignment horizontal="left"/>
    </xf>
    <xf numFmtId="0" fontId="36" fillId="0" borderId="0" xfId="0" applyFont="1" applyAlignment="1">
      <alignment horizontal="center" wrapText="1"/>
    </xf>
    <xf numFmtId="0" fontId="32" fillId="18" borderId="7" xfId="0" applyNumberFormat="1" applyFont="1" applyFill="1" applyBorder="1" applyAlignment="1" applyProtection="1">
      <alignment horizontal="center" vertical="center" wrapText="1"/>
    </xf>
    <xf numFmtId="1" fontId="32" fillId="18" borderId="21" xfId="0" applyNumberFormat="1" applyFont="1" applyFill="1" applyBorder="1" applyAlignment="1" applyProtection="1">
      <alignment horizontal="center" vertical="center" wrapText="1"/>
    </xf>
    <xf numFmtId="1" fontId="32" fillId="18" borderId="18" xfId="0" applyNumberFormat="1" applyFont="1" applyFill="1" applyBorder="1" applyAlignment="1" applyProtection="1">
      <alignment horizontal="center" vertical="center" wrapText="1"/>
    </xf>
    <xf numFmtId="1" fontId="32" fillId="18" borderId="14" xfId="0" applyNumberFormat="1" applyFont="1" applyFill="1" applyBorder="1" applyAlignment="1" applyProtection="1">
      <alignment horizontal="center" vertical="center" wrapText="1"/>
    </xf>
    <xf numFmtId="0" fontId="48" fillId="18" borderId="21" xfId="57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0" borderId="0" xfId="57" applyNumberFormat="1" applyFont="1" applyFill="1" applyBorder="1" applyAlignment="1" applyProtection="1">
      <alignment horizontal="center" vertical="top" wrapText="1"/>
    </xf>
    <xf numFmtId="0" fontId="4" fillId="18" borderId="29" xfId="57" applyNumberFormat="1" applyFont="1" applyFill="1" applyBorder="1" applyAlignment="1" applyProtection="1">
      <alignment horizontal="center" vertical="center" wrapText="1"/>
    </xf>
    <xf numFmtId="0" fontId="4" fillId="18" borderId="40" xfId="57" applyNumberFormat="1" applyFont="1" applyFill="1" applyBorder="1" applyAlignment="1" applyProtection="1">
      <alignment horizontal="center" vertical="center" wrapText="1"/>
    </xf>
    <xf numFmtId="0" fontId="4" fillId="18" borderId="30" xfId="57" applyNumberFormat="1" applyFont="1" applyFill="1" applyBorder="1" applyAlignment="1" applyProtection="1">
      <alignment horizontal="center" vertical="center" wrapText="1"/>
    </xf>
    <xf numFmtId="0" fontId="4" fillId="18" borderId="24" xfId="57" applyNumberFormat="1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18" borderId="30" xfId="57" applyNumberFormat="1" applyFont="1" applyFill="1" applyBorder="1" applyAlignment="1" applyProtection="1">
      <alignment horizontal="center" vertical="center" wrapText="1"/>
    </xf>
    <xf numFmtId="0" fontId="3" fillId="18" borderId="24" xfId="57" applyNumberFormat="1" applyFont="1" applyFill="1" applyBorder="1" applyAlignment="1" applyProtection="1">
      <alignment horizontal="center" vertical="center" wrapText="1"/>
    </xf>
    <xf numFmtId="0" fontId="3" fillId="18" borderId="35" xfId="57" applyNumberFormat="1" applyFont="1" applyFill="1" applyBorder="1" applyAlignment="1" applyProtection="1">
      <alignment horizontal="center" vertical="center" wrapText="1"/>
    </xf>
    <xf numFmtId="0" fontId="3" fillId="18" borderId="36" xfId="57" applyNumberFormat="1" applyFont="1" applyFill="1" applyBorder="1" applyAlignment="1" applyProtection="1">
      <alignment horizontal="center" vertical="center" wrapText="1"/>
    </xf>
    <xf numFmtId="0" fontId="3" fillId="18" borderId="37" xfId="57" applyNumberFormat="1" applyFont="1" applyFill="1" applyBorder="1" applyAlignment="1" applyProtection="1">
      <alignment horizontal="center" vertical="center" wrapText="1"/>
    </xf>
    <xf numFmtId="0" fontId="3" fillId="18" borderId="38" xfId="57" applyNumberFormat="1" applyFont="1" applyFill="1" applyBorder="1" applyAlignment="1" applyProtection="1">
      <alignment horizontal="center" vertical="center" wrapText="1"/>
    </xf>
    <xf numFmtId="0" fontId="3" fillId="18" borderId="39" xfId="57" applyNumberFormat="1" applyFont="1" applyFill="1" applyBorder="1" applyAlignment="1" applyProtection="1">
      <alignment horizontal="center" vertical="center" wrapText="1"/>
    </xf>
    <xf numFmtId="0" fontId="3" fillId="18" borderId="7" xfId="57" applyNumberFormat="1" applyFont="1" applyFill="1" applyBorder="1" applyAlignment="1" applyProtection="1">
      <alignment horizontal="center" vertical="center" wrapText="1"/>
    </xf>
    <xf numFmtId="0" fontId="3" fillId="18" borderId="16" xfId="57" applyNumberFormat="1" applyFont="1" applyFill="1" applyBorder="1" applyAlignment="1" applyProtection="1">
      <alignment horizontal="center" vertical="center" wrapText="1"/>
    </xf>
    <xf numFmtId="0" fontId="48" fillId="18" borderId="7" xfId="57" applyNumberFormat="1" applyFont="1" applyFill="1" applyBorder="1" applyAlignment="1" applyProtection="1">
      <alignment horizontal="center" vertical="center" wrapText="1"/>
    </xf>
    <xf numFmtId="0" fontId="48" fillId="18" borderId="16" xfId="57" applyNumberFormat="1" applyFont="1" applyFill="1" applyBorder="1" applyAlignment="1" applyProtection="1">
      <alignment horizontal="center" vertical="center" wrapText="1"/>
    </xf>
    <xf numFmtId="0" fontId="12" fillId="18" borderId="24" xfId="0" applyFont="1" applyFill="1" applyBorder="1" applyAlignment="1">
      <alignment horizontal="center" vertical="center" wrapText="1"/>
    </xf>
    <xf numFmtId="1" fontId="16" fillId="0" borderId="21" xfId="0" applyNumberFormat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6" fillId="0" borderId="15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0" fillId="0" borderId="18" xfId="0" applyFont="1" applyBorder="1" applyAlignment="1"/>
    <xf numFmtId="0" fontId="16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29" fillId="0" borderId="18" xfId="0" applyFont="1" applyBorder="1" applyAlignment="1"/>
    <xf numFmtId="0" fontId="29" fillId="0" borderId="41" xfId="0" applyFont="1" applyBorder="1" applyAlignment="1"/>
    <xf numFmtId="0" fontId="0" fillId="0" borderId="41" xfId="0" applyFont="1" applyBorder="1" applyAlignment="1"/>
    <xf numFmtId="1" fontId="16" fillId="0" borderId="15" xfId="0" applyNumberFormat="1" applyFont="1" applyBorder="1" applyAlignment="1">
      <alignment horizontal="center" vertical="center"/>
    </xf>
    <xf numFmtId="1" fontId="16" fillId="0" borderId="41" xfId="0" applyNumberFormat="1" applyFont="1" applyBorder="1" applyAlignment="1">
      <alignment horizontal="center" vertical="center"/>
    </xf>
    <xf numFmtId="1" fontId="32" fillId="19" borderId="0" xfId="0" applyNumberFormat="1" applyFont="1" applyFill="1" applyAlignment="1">
      <alignment horizontal="left"/>
    </xf>
    <xf numFmtId="0" fontId="70" fillId="19" borderId="0" xfId="0" applyFont="1" applyFill="1"/>
    <xf numFmtId="0" fontId="70" fillId="0" borderId="0" xfId="0" applyFont="1"/>
    <xf numFmtId="164" fontId="0" fillId="0" borderId="7" xfId="0" applyNumberForma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/>
    </xf>
    <xf numFmtId="1" fontId="18" fillId="18" borderId="7" xfId="0" applyNumberFormat="1" applyFont="1" applyFill="1" applyBorder="1" applyAlignment="1">
      <alignment horizontal="center"/>
    </xf>
  </cellXfs>
  <cellStyles count="81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1" xfId="54"/>
    <cellStyle name="Обычный 12" xfId="80"/>
    <cellStyle name="Обычный 2" xfId="55"/>
    <cellStyle name="Обычный 2 2" xfId="56"/>
    <cellStyle name="Обычный 2 2 2" xfId="57"/>
    <cellStyle name="Обычный 2 2 3" xfId="58"/>
    <cellStyle name="Обычный 2 3" xfId="59"/>
    <cellStyle name="Обычный 2_Дод до ріш.№ 1182 Про внесення змін у міський бюджет на 2019 рік" xfId="60"/>
    <cellStyle name="Обычный 3" xfId="61"/>
    <cellStyle name="Обычный 3 2" xfId="62"/>
    <cellStyle name="Обычный 3 3" xfId="63"/>
    <cellStyle name="Обычный 3 4" xfId="64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119"/>
  <sheetViews>
    <sheetView zoomScaleNormal="100" zoomScaleSheetLayoutView="100" workbookViewId="0">
      <selection activeCell="G5" sqref="G5"/>
    </sheetView>
  </sheetViews>
  <sheetFormatPr defaultRowHeight="12.75" x14ac:dyDescent="0.2"/>
  <cols>
    <col min="1" max="1" width="10.7109375" customWidth="1"/>
    <col min="2" max="2" width="46.140625" customWidth="1"/>
    <col min="3" max="3" width="13.28515625" style="12" customWidth="1"/>
    <col min="4" max="4" width="11.5703125" customWidth="1"/>
    <col min="5" max="5" width="13.7109375" customWidth="1"/>
    <col min="6" max="6" width="8.5703125" customWidth="1"/>
    <col min="7" max="7" width="13.28515625" customWidth="1"/>
  </cols>
  <sheetData>
    <row r="1" spans="1:8" ht="18" customHeight="1" x14ac:dyDescent="0.2">
      <c r="A1" s="9"/>
      <c r="B1" s="9"/>
      <c r="C1" s="9"/>
      <c r="D1" s="230"/>
      <c r="E1" s="230" t="s">
        <v>113</v>
      </c>
      <c r="F1" s="6"/>
    </row>
    <row r="2" spans="1:8" ht="12" customHeight="1" x14ac:dyDescent="0.2">
      <c r="A2" s="237"/>
      <c r="B2" s="237"/>
      <c r="C2" s="87"/>
      <c r="D2" s="227" t="s">
        <v>622</v>
      </c>
      <c r="E2" s="226"/>
      <c r="F2" s="5"/>
    </row>
    <row r="3" spans="1:8" ht="12" customHeight="1" x14ac:dyDescent="0.2">
      <c r="A3" s="237"/>
      <c r="B3" s="237"/>
      <c r="C3" s="87"/>
      <c r="D3" s="345" t="s">
        <v>617</v>
      </c>
      <c r="E3" s="346"/>
      <c r="F3" s="347"/>
    </row>
    <row r="4" spans="1:8" ht="15.75" x14ac:dyDescent="0.25">
      <c r="A4" s="356" t="s">
        <v>613</v>
      </c>
      <c r="B4" s="356"/>
      <c r="C4" s="356"/>
      <c r="D4" s="356"/>
      <c r="E4" s="356"/>
      <c r="F4" s="356"/>
    </row>
    <row r="5" spans="1:8" x14ac:dyDescent="0.2">
      <c r="A5" s="357" t="s">
        <v>0</v>
      </c>
      <c r="B5" s="357"/>
      <c r="C5" s="357"/>
      <c r="D5" s="357"/>
      <c r="E5" s="357"/>
      <c r="F5" s="357"/>
    </row>
    <row r="6" spans="1:8" ht="21" customHeight="1" x14ac:dyDescent="0.2">
      <c r="A6" s="358" t="s">
        <v>52</v>
      </c>
      <c r="B6" s="358" t="s">
        <v>1</v>
      </c>
      <c r="C6" s="358" t="s">
        <v>34</v>
      </c>
      <c r="D6" s="358" t="s">
        <v>2</v>
      </c>
      <c r="E6" s="358" t="s">
        <v>3</v>
      </c>
      <c r="F6" s="358"/>
    </row>
    <row r="7" spans="1:8" ht="12.75" customHeight="1" x14ac:dyDescent="0.2">
      <c r="A7" s="359"/>
      <c r="B7" s="358"/>
      <c r="C7" s="358"/>
      <c r="D7" s="358"/>
      <c r="E7" s="360" t="s">
        <v>34</v>
      </c>
      <c r="F7" s="358" t="s">
        <v>4</v>
      </c>
    </row>
    <row r="8" spans="1:8" x14ac:dyDescent="0.2">
      <c r="A8" s="359"/>
      <c r="B8" s="358"/>
      <c r="C8" s="358"/>
      <c r="D8" s="358"/>
      <c r="E8" s="359"/>
      <c r="F8" s="358"/>
    </row>
    <row r="9" spans="1:8" ht="11.25" customHeight="1" x14ac:dyDescent="0.2">
      <c r="A9" s="359"/>
      <c r="B9" s="358"/>
      <c r="C9" s="358"/>
      <c r="D9" s="358"/>
      <c r="E9" s="359"/>
      <c r="F9" s="358"/>
    </row>
    <row r="10" spans="1:8" x14ac:dyDescent="0.2">
      <c r="A10" s="235">
        <v>10000000</v>
      </c>
      <c r="B10" s="235" t="s">
        <v>5</v>
      </c>
      <c r="C10" s="10">
        <f>D10+E10</f>
        <v>42278339.329999998</v>
      </c>
      <c r="D10" s="10">
        <f>D11+D18+D25+D31+D20</f>
        <v>42245966.979999997</v>
      </c>
      <c r="E10" s="10">
        <f>E31+E51+E25</f>
        <v>32372.35</v>
      </c>
      <c r="F10" s="10">
        <f>F31+F51+F25</f>
        <v>0</v>
      </c>
      <c r="G10" s="8"/>
      <c r="H10" s="8"/>
    </row>
    <row r="11" spans="1:8" s="12" customFormat="1" ht="24" x14ac:dyDescent="0.2">
      <c r="A11" s="235">
        <v>11000000</v>
      </c>
      <c r="B11" s="235" t="s">
        <v>128</v>
      </c>
      <c r="C11" s="10">
        <f t="shared" ref="C11:C24" si="0">D11+E11</f>
        <v>23353358.739999998</v>
      </c>
      <c r="D11" s="10">
        <f>D12</f>
        <v>23353358.739999998</v>
      </c>
      <c r="E11" s="10">
        <v>0</v>
      </c>
      <c r="F11" s="10">
        <v>0</v>
      </c>
      <c r="G11" s="8"/>
      <c r="H11" s="8"/>
    </row>
    <row r="12" spans="1:8" s="12" customFormat="1" x14ac:dyDescent="0.2">
      <c r="A12" s="235">
        <v>11010000</v>
      </c>
      <c r="B12" s="235" t="s">
        <v>129</v>
      </c>
      <c r="C12" s="10">
        <f t="shared" si="0"/>
        <v>23353358.739999998</v>
      </c>
      <c r="D12" s="10">
        <f>D13+D14+D15+D16+D17</f>
        <v>23353358.739999998</v>
      </c>
      <c r="E12" s="10">
        <v>0</v>
      </c>
      <c r="F12" s="10">
        <v>0</v>
      </c>
      <c r="G12" s="8"/>
      <c r="H12" s="8"/>
    </row>
    <row r="13" spans="1:8" s="11" customFormat="1" ht="36" x14ac:dyDescent="0.2">
      <c r="A13" s="234">
        <v>11010100</v>
      </c>
      <c r="B13" s="234" t="s">
        <v>130</v>
      </c>
      <c r="C13" s="10">
        <f t="shared" si="0"/>
        <v>20547960.530000001</v>
      </c>
      <c r="D13" s="104">
        <v>20547960.530000001</v>
      </c>
      <c r="E13" s="104">
        <v>0</v>
      </c>
      <c r="F13" s="104">
        <v>0</v>
      </c>
      <c r="G13" s="8"/>
      <c r="H13" s="8"/>
    </row>
    <row r="14" spans="1:8" s="11" customFormat="1" ht="60" x14ac:dyDescent="0.2">
      <c r="A14" s="234">
        <v>11010200</v>
      </c>
      <c r="B14" s="234" t="s">
        <v>131</v>
      </c>
      <c r="C14" s="10">
        <f t="shared" si="0"/>
        <v>1159944.3999999999</v>
      </c>
      <c r="D14" s="104">
        <v>1159944.3999999999</v>
      </c>
      <c r="E14" s="104">
        <v>0</v>
      </c>
      <c r="F14" s="104">
        <v>0</v>
      </c>
      <c r="G14" s="8"/>
      <c r="H14" s="8"/>
    </row>
    <row r="15" spans="1:8" s="11" customFormat="1" ht="36" x14ac:dyDescent="0.2">
      <c r="A15" s="234">
        <v>11010400</v>
      </c>
      <c r="B15" s="234" t="s">
        <v>132</v>
      </c>
      <c r="C15" s="10">
        <f t="shared" si="0"/>
        <v>1350764.49</v>
      </c>
      <c r="D15" s="104">
        <v>1350764.49</v>
      </c>
      <c r="E15" s="104">
        <v>0</v>
      </c>
      <c r="F15" s="104">
        <v>0</v>
      </c>
      <c r="G15" s="8"/>
      <c r="H15" s="8"/>
    </row>
    <row r="16" spans="1:8" s="11" customFormat="1" ht="24" x14ac:dyDescent="0.2">
      <c r="A16" s="234">
        <v>11010500</v>
      </c>
      <c r="B16" s="234" t="s">
        <v>133</v>
      </c>
      <c r="C16" s="10">
        <f t="shared" si="0"/>
        <v>294689.32</v>
      </c>
      <c r="D16" s="104">
        <v>294689.32</v>
      </c>
      <c r="E16" s="104">
        <v>0</v>
      </c>
      <c r="F16" s="104">
        <v>0</v>
      </c>
      <c r="G16" s="8"/>
      <c r="H16" s="8"/>
    </row>
    <row r="17" spans="1:8" ht="50.25" hidden="1" customHeight="1" x14ac:dyDescent="0.2">
      <c r="A17" s="234">
        <v>11010900</v>
      </c>
      <c r="B17" s="234" t="s">
        <v>134</v>
      </c>
      <c r="C17" s="10">
        <f t="shared" si="0"/>
        <v>0</v>
      </c>
      <c r="D17" s="104">
        <v>0</v>
      </c>
      <c r="E17" s="104">
        <v>0</v>
      </c>
      <c r="F17" s="104">
        <v>0</v>
      </c>
      <c r="G17" s="8"/>
      <c r="H17" s="8"/>
    </row>
    <row r="18" spans="1:8" s="12" customFormat="1" ht="23.25" customHeight="1" x14ac:dyDescent="0.2">
      <c r="A18" s="235">
        <v>11020000</v>
      </c>
      <c r="B18" s="235" t="s">
        <v>135</v>
      </c>
      <c r="C18" s="10">
        <f t="shared" si="0"/>
        <v>12115</v>
      </c>
      <c r="D18" s="10">
        <f>D19</f>
        <v>12115</v>
      </c>
      <c r="E18" s="10">
        <v>0</v>
      </c>
      <c r="F18" s="10">
        <v>0</v>
      </c>
      <c r="G18" s="8"/>
      <c r="H18" s="8"/>
    </row>
    <row r="19" spans="1:8" ht="24" x14ac:dyDescent="0.2">
      <c r="A19" s="234">
        <v>11020200</v>
      </c>
      <c r="B19" s="234" t="s">
        <v>136</v>
      </c>
      <c r="C19" s="10">
        <f t="shared" si="0"/>
        <v>12115</v>
      </c>
      <c r="D19" s="104">
        <v>12115</v>
      </c>
      <c r="E19" s="104">
        <v>0</v>
      </c>
      <c r="F19" s="104">
        <v>0</v>
      </c>
      <c r="G19" s="8"/>
      <c r="H19" s="8"/>
    </row>
    <row r="20" spans="1:8" ht="24" x14ac:dyDescent="0.2">
      <c r="A20" s="234">
        <v>13000000</v>
      </c>
      <c r="B20" s="234" t="s">
        <v>390</v>
      </c>
      <c r="C20" s="10">
        <f t="shared" si="0"/>
        <v>54423.86</v>
      </c>
      <c r="D20" s="10">
        <f>D22+D23</f>
        <v>54423.86</v>
      </c>
      <c r="E20" s="104"/>
      <c r="F20" s="104"/>
      <c r="G20" s="8"/>
      <c r="H20" s="8"/>
    </row>
    <row r="21" spans="1:8" ht="26.25" customHeight="1" x14ac:dyDescent="0.2">
      <c r="A21" s="234">
        <v>13010000</v>
      </c>
      <c r="B21" s="234" t="s">
        <v>391</v>
      </c>
      <c r="C21" s="10">
        <f t="shared" si="0"/>
        <v>0</v>
      </c>
      <c r="D21" s="104"/>
      <c r="E21" s="104"/>
      <c r="F21" s="104"/>
      <c r="G21" s="8"/>
      <c r="H21" s="8"/>
    </row>
    <row r="22" spans="1:8" ht="54.75" customHeight="1" x14ac:dyDescent="0.2">
      <c r="A22" s="234">
        <v>13010200</v>
      </c>
      <c r="B22" s="234" t="s">
        <v>392</v>
      </c>
      <c r="C22" s="10">
        <f t="shared" si="0"/>
        <v>3.46</v>
      </c>
      <c r="D22" s="104">
        <v>3.46</v>
      </c>
      <c r="E22" s="104"/>
      <c r="F22" s="104"/>
      <c r="G22" s="8"/>
      <c r="H22" s="8"/>
    </row>
    <row r="23" spans="1:8" ht="31.5" customHeight="1" x14ac:dyDescent="0.2">
      <c r="A23" s="234">
        <v>13030000</v>
      </c>
      <c r="B23" s="234" t="s">
        <v>393</v>
      </c>
      <c r="C23" s="10">
        <f t="shared" si="0"/>
        <v>54420.4</v>
      </c>
      <c r="D23" s="104">
        <f>D24</f>
        <v>54420.4</v>
      </c>
      <c r="E23" s="104"/>
      <c r="F23" s="104"/>
      <c r="G23" s="8"/>
      <c r="H23" s="8"/>
    </row>
    <row r="24" spans="1:8" ht="33.75" customHeight="1" x14ac:dyDescent="0.2">
      <c r="A24" s="234">
        <v>13030100</v>
      </c>
      <c r="B24" s="234" t="s">
        <v>394</v>
      </c>
      <c r="C24" s="10">
        <f t="shared" si="0"/>
        <v>54420.4</v>
      </c>
      <c r="D24" s="104">
        <v>54420.4</v>
      </c>
      <c r="E24" s="104"/>
      <c r="F24" s="104"/>
      <c r="G24" s="8"/>
      <c r="H24" s="8"/>
    </row>
    <row r="25" spans="1:8" ht="19.5" customHeight="1" x14ac:dyDescent="0.2">
      <c r="A25" s="235" t="s">
        <v>32</v>
      </c>
      <c r="B25" s="235" t="s">
        <v>33</v>
      </c>
      <c r="C25" s="10">
        <f>D25+E25</f>
        <v>3064348.84</v>
      </c>
      <c r="D25" s="10">
        <f>D26+D28+D30</f>
        <v>3064348.84</v>
      </c>
      <c r="E25" s="10">
        <v>0</v>
      </c>
      <c r="F25" s="10">
        <v>0</v>
      </c>
      <c r="G25" s="8"/>
      <c r="H25" s="8"/>
    </row>
    <row r="26" spans="1:8" s="11" customFormat="1" ht="22.5" customHeight="1" x14ac:dyDescent="0.2">
      <c r="A26" s="234">
        <v>14020000</v>
      </c>
      <c r="B26" s="234" t="s">
        <v>154</v>
      </c>
      <c r="C26" s="10">
        <f>D26+E26</f>
        <v>425964.69</v>
      </c>
      <c r="D26" s="10">
        <f>D27</f>
        <v>425964.69</v>
      </c>
      <c r="E26" s="104">
        <v>0</v>
      </c>
      <c r="F26" s="3"/>
      <c r="G26" s="8"/>
      <c r="H26" s="8"/>
    </row>
    <row r="27" spans="1:8" ht="16.5" customHeight="1" x14ac:dyDescent="0.2">
      <c r="A27" s="234">
        <v>14021900</v>
      </c>
      <c r="B27" s="234" t="s">
        <v>155</v>
      </c>
      <c r="C27" s="10">
        <f>D27+E27</f>
        <v>425964.69</v>
      </c>
      <c r="D27" s="10">
        <v>425964.69</v>
      </c>
      <c r="E27" s="104">
        <v>0</v>
      </c>
      <c r="F27" s="1"/>
      <c r="G27" s="8"/>
      <c r="H27" s="8"/>
    </row>
    <row r="28" spans="1:8" ht="19.5" customHeight="1" x14ac:dyDescent="0.2">
      <c r="A28" s="234">
        <v>14030000</v>
      </c>
      <c r="B28" s="234" t="s">
        <v>156</v>
      </c>
      <c r="C28" s="10">
        <f t="shared" ref="C28:C85" si="1">D28+E28</f>
        <v>1471905.09</v>
      </c>
      <c r="D28" s="10">
        <f>D29</f>
        <v>1471905.09</v>
      </c>
      <c r="E28" s="104">
        <v>0</v>
      </c>
      <c r="F28" s="1"/>
      <c r="G28" s="8"/>
      <c r="H28" s="8"/>
    </row>
    <row r="29" spans="1:8" ht="15" customHeight="1" x14ac:dyDescent="0.2">
      <c r="A29" s="234">
        <v>14031900</v>
      </c>
      <c r="B29" s="234" t="s">
        <v>155</v>
      </c>
      <c r="C29" s="10">
        <f t="shared" si="1"/>
        <v>1471905.09</v>
      </c>
      <c r="D29" s="10">
        <v>1471905.09</v>
      </c>
      <c r="E29" s="104">
        <v>0</v>
      </c>
      <c r="F29" s="1"/>
      <c r="G29" s="8"/>
      <c r="H29" s="8"/>
    </row>
    <row r="30" spans="1:8" ht="24" x14ac:dyDescent="0.2">
      <c r="A30" s="234">
        <v>14040000</v>
      </c>
      <c r="B30" s="234" t="s">
        <v>114</v>
      </c>
      <c r="C30" s="10">
        <f t="shared" si="1"/>
        <v>1166479.06</v>
      </c>
      <c r="D30" s="104">
        <v>1166479.06</v>
      </c>
      <c r="E30" s="104"/>
      <c r="F30" s="104">
        <v>0</v>
      </c>
      <c r="G30" s="8"/>
      <c r="H30" s="8"/>
    </row>
    <row r="31" spans="1:8" x14ac:dyDescent="0.2">
      <c r="A31" s="235">
        <v>18000000</v>
      </c>
      <c r="B31" s="235" t="s">
        <v>116</v>
      </c>
      <c r="C31" s="10">
        <f t="shared" si="1"/>
        <v>15761720.539999999</v>
      </c>
      <c r="D31" s="10">
        <f>D32+D45+D43</f>
        <v>15761720.539999999</v>
      </c>
      <c r="E31" s="10">
        <f>F31</f>
        <v>0</v>
      </c>
      <c r="F31" s="10">
        <f>F42</f>
        <v>0</v>
      </c>
      <c r="G31" s="8"/>
      <c r="H31" s="8"/>
    </row>
    <row r="32" spans="1:8" ht="17.25" customHeight="1" x14ac:dyDescent="0.2">
      <c r="A32" s="235">
        <v>18010000</v>
      </c>
      <c r="B32" s="235" t="s">
        <v>24</v>
      </c>
      <c r="C32" s="10">
        <f t="shared" si="1"/>
        <v>8864928.5599999987</v>
      </c>
      <c r="D32" s="10">
        <f>D33+D34+D35+D36+D37+D38+D39+D40+D41+D42</f>
        <v>8864928.5599999987</v>
      </c>
      <c r="E32" s="10">
        <v>0</v>
      </c>
      <c r="F32" s="10">
        <v>0</v>
      </c>
      <c r="G32" s="8"/>
      <c r="H32" s="8"/>
    </row>
    <row r="33" spans="1:8" ht="36" x14ac:dyDescent="0.2">
      <c r="A33" s="233">
        <v>18010100</v>
      </c>
      <c r="B33" s="233" t="s">
        <v>115</v>
      </c>
      <c r="C33" s="10">
        <f>D33+E33</f>
        <v>12008.39</v>
      </c>
      <c r="D33" s="104">
        <v>12008.39</v>
      </c>
      <c r="E33" s="104">
        <v>0</v>
      </c>
      <c r="F33" s="104">
        <v>0</v>
      </c>
      <c r="G33" s="8"/>
      <c r="H33" s="8"/>
    </row>
    <row r="34" spans="1:8" ht="47.25" customHeight="1" x14ac:dyDescent="0.2">
      <c r="A34" s="233">
        <v>18010200</v>
      </c>
      <c r="B34" s="233" t="s">
        <v>98</v>
      </c>
      <c r="C34" s="10">
        <f>D34+E34</f>
        <v>453.5</v>
      </c>
      <c r="D34" s="104">
        <v>453.5</v>
      </c>
      <c r="E34" s="104">
        <v>0</v>
      </c>
      <c r="F34" s="104">
        <v>0</v>
      </c>
      <c r="G34" s="8"/>
      <c r="H34" s="8"/>
    </row>
    <row r="35" spans="1:8" ht="36" hidden="1" customHeight="1" x14ac:dyDescent="0.2">
      <c r="A35" s="233">
        <v>18010300</v>
      </c>
      <c r="B35" s="233" t="s">
        <v>99</v>
      </c>
      <c r="C35" s="10">
        <f>D35+E35</f>
        <v>0</v>
      </c>
      <c r="D35" s="104">
        <v>0</v>
      </c>
      <c r="E35" s="104">
        <v>0</v>
      </c>
      <c r="F35" s="104">
        <v>0</v>
      </c>
      <c r="G35" s="8"/>
      <c r="H35" s="8"/>
    </row>
    <row r="36" spans="1:8" ht="36" x14ac:dyDescent="0.2">
      <c r="A36" s="233">
        <v>18010400</v>
      </c>
      <c r="B36" s="233" t="s">
        <v>117</v>
      </c>
      <c r="C36" s="10">
        <f>D36+E36</f>
        <v>566066.61</v>
      </c>
      <c r="D36" s="104">
        <v>566066.61</v>
      </c>
      <c r="E36" s="104">
        <v>0</v>
      </c>
      <c r="F36" s="104">
        <v>0</v>
      </c>
      <c r="G36" s="8"/>
      <c r="H36" s="8"/>
    </row>
    <row r="37" spans="1:8" x14ac:dyDescent="0.2">
      <c r="A37" s="233">
        <v>18010500</v>
      </c>
      <c r="B37" s="233" t="s">
        <v>118</v>
      </c>
      <c r="C37" s="10">
        <f t="shared" si="1"/>
        <v>1510335.25</v>
      </c>
      <c r="D37" s="104">
        <v>1510335.25</v>
      </c>
      <c r="E37" s="104"/>
      <c r="F37" s="104">
        <v>0</v>
      </c>
      <c r="G37" s="8"/>
      <c r="H37" s="8"/>
    </row>
    <row r="38" spans="1:8" x14ac:dyDescent="0.2">
      <c r="A38" s="233">
        <v>18010600</v>
      </c>
      <c r="B38" s="233" t="s">
        <v>119</v>
      </c>
      <c r="C38" s="10">
        <f t="shared" si="1"/>
        <v>5701593.5300000003</v>
      </c>
      <c r="D38" s="104">
        <v>5701593.5300000003</v>
      </c>
      <c r="E38" s="104">
        <v>0</v>
      </c>
      <c r="F38" s="104">
        <v>0</v>
      </c>
      <c r="G38" s="8"/>
      <c r="H38" s="8"/>
    </row>
    <row r="39" spans="1:8" x14ac:dyDescent="0.2">
      <c r="A39" s="233">
        <v>18010700</v>
      </c>
      <c r="B39" s="233" t="s">
        <v>120</v>
      </c>
      <c r="C39" s="10">
        <f t="shared" si="1"/>
        <v>100402.43</v>
      </c>
      <c r="D39" s="104">
        <v>100402.43</v>
      </c>
      <c r="E39" s="104">
        <v>0</v>
      </c>
      <c r="F39" s="104">
        <v>0</v>
      </c>
      <c r="G39" s="8"/>
      <c r="H39" s="8"/>
    </row>
    <row r="40" spans="1:8" x14ac:dyDescent="0.2">
      <c r="A40" s="233">
        <v>18010900</v>
      </c>
      <c r="B40" s="233" t="s">
        <v>121</v>
      </c>
      <c r="C40" s="10">
        <f t="shared" si="1"/>
        <v>923532.99</v>
      </c>
      <c r="D40" s="104">
        <v>923532.99</v>
      </c>
      <c r="E40" s="104">
        <v>0</v>
      </c>
      <c r="F40" s="104">
        <v>0</v>
      </c>
      <c r="G40" s="8"/>
      <c r="H40" s="8"/>
    </row>
    <row r="41" spans="1:8" ht="17.25" customHeight="1" x14ac:dyDescent="0.2">
      <c r="A41" s="234">
        <v>18011000</v>
      </c>
      <c r="B41" s="234" t="s">
        <v>89</v>
      </c>
      <c r="C41" s="10">
        <f t="shared" si="1"/>
        <v>4586.7</v>
      </c>
      <c r="D41" s="104">
        <v>4586.7</v>
      </c>
      <c r="E41" s="104">
        <v>0</v>
      </c>
      <c r="F41" s="104">
        <v>0</v>
      </c>
      <c r="G41" s="8"/>
      <c r="H41" s="8"/>
    </row>
    <row r="42" spans="1:8" ht="24" x14ac:dyDescent="0.2">
      <c r="A42" s="234">
        <v>18011100</v>
      </c>
      <c r="B42" s="234" t="s">
        <v>107</v>
      </c>
      <c r="C42" s="10">
        <f t="shared" si="1"/>
        <v>45949.16</v>
      </c>
      <c r="D42" s="104">
        <v>45949.16</v>
      </c>
      <c r="E42" s="104">
        <v>0</v>
      </c>
      <c r="F42" s="104">
        <v>0</v>
      </c>
      <c r="G42" s="8"/>
      <c r="H42" s="8"/>
    </row>
    <row r="43" spans="1:8" ht="24" hidden="1" customHeight="1" x14ac:dyDescent="0.2">
      <c r="A43" s="233">
        <v>18040000</v>
      </c>
      <c r="B43" s="233" t="s">
        <v>293</v>
      </c>
      <c r="C43" s="10"/>
      <c r="D43" s="104"/>
      <c r="E43" s="104"/>
      <c r="F43" s="104"/>
      <c r="G43" s="8"/>
      <c r="H43" s="8"/>
    </row>
    <row r="44" spans="1:8" ht="36" hidden="1" customHeight="1" x14ac:dyDescent="0.2">
      <c r="A44" s="233">
        <v>18040100</v>
      </c>
      <c r="B44" s="233" t="s">
        <v>294</v>
      </c>
      <c r="C44" s="10"/>
      <c r="D44" s="104"/>
      <c r="E44" s="104"/>
      <c r="F44" s="104"/>
      <c r="G44" s="8"/>
      <c r="H44" s="8"/>
    </row>
    <row r="45" spans="1:8" s="12" customFormat="1" ht="15.75" customHeight="1" x14ac:dyDescent="0.2">
      <c r="A45" s="2">
        <v>18050000</v>
      </c>
      <c r="B45" s="2" t="s">
        <v>122</v>
      </c>
      <c r="C45" s="10">
        <f t="shared" si="1"/>
        <v>6896791.9800000004</v>
      </c>
      <c r="D45" s="10">
        <f>D47+D48+D49+D46</f>
        <v>6896791.9800000004</v>
      </c>
      <c r="E45" s="10">
        <v>0</v>
      </c>
      <c r="F45" s="10">
        <v>0</v>
      </c>
      <c r="G45" s="8"/>
      <c r="H45" s="8"/>
    </row>
    <row r="46" spans="1:8" ht="0.75" customHeight="1" x14ac:dyDescent="0.2">
      <c r="A46" s="233">
        <v>18050200</v>
      </c>
      <c r="B46" s="233" t="s">
        <v>44</v>
      </c>
      <c r="C46" s="10">
        <f t="shared" si="1"/>
        <v>0</v>
      </c>
      <c r="D46" s="104">
        <v>0</v>
      </c>
      <c r="E46" s="104">
        <v>0</v>
      </c>
      <c r="F46" s="104">
        <v>0</v>
      </c>
      <c r="G46" s="8"/>
      <c r="H46" s="8"/>
    </row>
    <row r="47" spans="1:8" x14ac:dyDescent="0.2">
      <c r="A47" s="233">
        <v>18050300</v>
      </c>
      <c r="B47" s="233" t="s">
        <v>581</v>
      </c>
      <c r="C47" s="10">
        <f t="shared" si="1"/>
        <v>226225.82</v>
      </c>
      <c r="D47" s="104">
        <v>226225.82</v>
      </c>
      <c r="E47" s="104">
        <v>0</v>
      </c>
      <c r="F47" s="104">
        <v>0</v>
      </c>
      <c r="G47" s="8"/>
      <c r="H47" s="8"/>
    </row>
    <row r="48" spans="1:8" x14ac:dyDescent="0.2">
      <c r="A48" s="233">
        <v>18050400</v>
      </c>
      <c r="B48" s="233" t="s">
        <v>582</v>
      </c>
      <c r="C48" s="10">
        <f t="shared" si="1"/>
        <v>3970326.93</v>
      </c>
      <c r="D48" s="104">
        <v>3970326.93</v>
      </c>
      <c r="E48" s="104">
        <v>0</v>
      </c>
      <c r="F48" s="104">
        <v>0</v>
      </c>
      <c r="G48" s="8"/>
      <c r="H48" s="8"/>
    </row>
    <row r="49" spans="1:8" ht="48" x14ac:dyDescent="0.2">
      <c r="A49" s="233">
        <v>18050500</v>
      </c>
      <c r="B49" s="233" t="s">
        <v>123</v>
      </c>
      <c r="C49" s="10">
        <f t="shared" si="1"/>
        <v>2700239.23</v>
      </c>
      <c r="D49" s="104">
        <v>2700239.23</v>
      </c>
      <c r="E49" s="104">
        <v>0</v>
      </c>
      <c r="F49" s="104">
        <v>0</v>
      </c>
      <c r="G49" s="8"/>
      <c r="H49" s="8"/>
    </row>
    <row r="50" spans="1:8" ht="12.75" hidden="1" customHeight="1" x14ac:dyDescent="0.2">
      <c r="A50" s="233"/>
      <c r="B50" s="233"/>
      <c r="C50" s="10"/>
      <c r="D50" s="104"/>
      <c r="E50" s="104"/>
      <c r="F50" s="104"/>
      <c r="G50" s="8"/>
      <c r="H50" s="8"/>
    </row>
    <row r="51" spans="1:8" s="50" customFormat="1" x14ac:dyDescent="0.2">
      <c r="A51" s="49">
        <v>19000000</v>
      </c>
      <c r="B51" s="49" t="s">
        <v>6</v>
      </c>
      <c r="C51" s="76">
        <f t="shared" si="1"/>
        <v>32372.35</v>
      </c>
      <c r="D51" s="76">
        <f>D52</f>
        <v>0</v>
      </c>
      <c r="E51" s="76">
        <f>E52</f>
        <v>32372.35</v>
      </c>
      <c r="F51" s="76">
        <v>0</v>
      </c>
      <c r="G51" s="8"/>
      <c r="H51" s="8"/>
    </row>
    <row r="52" spans="1:8" s="50" customFormat="1" x14ac:dyDescent="0.2">
      <c r="A52" s="51">
        <v>19010000</v>
      </c>
      <c r="B52" s="51" t="s">
        <v>585</v>
      </c>
      <c r="C52" s="76">
        <f t="shared" si="1"/>
        <v>32372.35</v>
      </c>
      <c r="D52" s="76">
        <f>D53+D54+D55</f>
        <v>0</v>
      </c>
      <c r="E52" s="76">
        <f>E53+E54+E55</f>
        <v>32372.35</v>
      </c>
      <c r="F52" s="76">
        <f>F53+F54+F55</f>
        <v>0</v>
      </c>
      <c r="G52" s="8"/>
      <c r="H52" s="8"/>
    </row>
    <row r="53" spans="1:8" s="54" customFormat="1" ht="24" x14ac:dyDescent="0.2">
      <c r="A53" s="52">
        <v>19010100</v>
      </c>
      <c r="B53" s="52" t="s">
        <v>48</v>
      </c>
      <c r="C53" s="76">
        <f t="shared" si="1"/>
        <v>11548.54</v>
      </c>
      <c r="D53" s="53">
        <v>0</v>
      </c>
      <c r="E53" s="53">
        <v>11548.54</v>
      </c>
      <c r="F53" s="53">
        <v>0</v>
      </c>
      <c r="G53" s="8"/>
      <c r="H53" s="8"/>
    </row>
    <row r="54" spans="1:8" s="54" customFormat="1" ht="24" x14ac:dyDescent="0.2">
      <c r="A54" s="52">
        <v>19010200</v>
      </c>
      <c r="B54" s="52" t="s">
        <v>25</v>
      </c>
      <c r="C54" s="76">
        <f t="shared" si="1"/>
        <v>1798.42</v>
      </c>
      <c r="D54" s="53">
        <v>0</v>
      </c>
      <c r="E54" s="53">
        <v>1798.42</v>
      </c>
      <c r="F54" s="53">
        <v>0</v>
      </c>
      <c r="G54" s="8"/>
      <c r="H54" s="8"/>
    </row>
    <row r="55" spans="1:8" s="54" customFormat="1" ht="36" x14ac:dyDescent="0.2">
      <c r="A55" s="52">
        <v>19010300</v>
      </c>
      <c r="B55" s="52" t="s">
        <v>46</v>
      </c>
      <c r="C55" s="76">
        <f t="shared" si="1"/>
        <v>19025.39</v>
      </c>
      <c r="D55" s="53">
        <v>0</v>
      </c>
      <c r="E55" s="53">
        <v>19025.39</v>
      </c>
      <c r="F55" s="53">
        <v>0</v>
      </c>
      <c r="G55" s="8"/>
      <c r="H55" s="8"/>
    </row>
    <row r="56" spans="1:8" s="12" customFormat="1" x14ac:dyDescent="0.2">
      <c r="A56" s="235">
        <v>20000000</v>
      </c>
      <c r="B56" s="235" t="s">
        <v>7</v>
      </c>
      <c r="C56" s="10">
        <f>C57+C62+C74+C81</f>
        <v>7778864.4799999986</v>
      </c>
      <c r="D56" s="10">
        <f>D57+D62+D74+D81</f>
        <v>530682.76</v>
      </c>
      <c r="E56" s="10">
        <f>E57+E62+E74+E81</f>
        <v>7248181.7199999988</v>
      </c>
      <c r="F56" s="10">
        <f>F57+F62+F74</f>
        <v>0</v>
      </c>
      <c r="G56" s="8"/>
      <c r="H56" s="8"/>
    </row>
    <row r="57" spans="1:8" s="12" customFormat="1" x14ac:dyDescent="0.2">
      <c r="A57" s="235">
        <v>21000000</v>
      </c>
      <c r="B57" s="235" t="s">
        <v>8</v>
      </c>
      <c r="C57" s="10">
        <f t="shared" si="1"/>
        <v>261657.79</v>
      </c>
      <c r="D57" s="10">
        <f>D58</f>
        <v>167292.04</v>
      </c>
      <c r="E57" s="10">
        <f>E58+E59+E60+E61</f>
        <v>94365.75</v>
      </c>
      <c r="F57" s="10">
        <v>0</v>
      </c>
      <c r="G57" s="8"/>
      <c r="H57" s="8"/>
    </row>
    <row r="58" spans="1:8" x14ac:dyDescent="0.2">
      <c r="A58" s="233">
        <v>21080000</v>
      </c>
      <c r="B58" s="233" t="s">
        <v>9</v>
      </c>
      <c r="C58" s="10">
        <f t="shared" si="1"/>
        <v>167292.04</v>
      </c>
      <c r="D58" s="104">
        <f>D59+D60</f>
        <v>167292.04</v>
      </c>
      <c r="E58" s="104">
        <v>0</v>
      </c>
      <c r="F58" s="104">
        <v>0</v>
      </c>
      <c r="G58" s="8"/>
      <c r="H58" s="8"/>
    </row>
    <row r="59" spans="1:8" x14ac:dyDescent="0.2">
      <c r="A59" s="233">
        <v>21081100</v>
      </c>
      <c r="B59" s="233" t="s">
        <v>579</v>
      </c>
      <c r="C59" s="10">
        <f>D59+E59</f>
        <v>53833.94</v>
      </c>
      <c r="D59" s="104">
        <v>53833.94</v>
      </c>
      <c r="E59" s="104">
        <v>0</v>
      </c>
      <c r="F59" s="104">
        <v>0</v>
      </c>
      <c r="G59" s="8"/>
      <c r="H59" s="8"/>
    </row>
    <row r="60" spans="1:8" ht="36" x14ac:dyDescent="0.2">
      <c r="A60" s="234">
        <v>21081500</v>
      </c>
      <c r="B60" s="234" t="s">
        <v>90</v>
      </c>
      <c r="C60" s="10">
        <f t="shared" si="1"/>
        <v>113458.1</v>
      </c>
      <c r="D60" s="104">
        <v>113458.1</v>
      </c>
      <c r="E60" s="104">
        <v>0</v>
      </c>
      <c r="F60" s="104">
        <v>0</v>
      </c>
      <c r="G60" s="8"/>
      <c r="H60" s="8"/>
    </row>
    <row r="61" spans="1:8" s="54" customFormat="1" ht="45.75" customHeight="1" x14ac:dyDescent="0.2">
      <c r="A61" s="52">
        <v>21110000</v>
      </c>
      <c r="B61" s="52" t="s">
        <v>126</v>
      </c>
      <c r="C61" s="76">
        <f t="shared" si="1"/>
        <v>94365.75</v>
      </c>
      <c r="D61" s="53"/>
      <c r="E61" s="53">
        <v>94365.75</v>
      </c>
      <c r="F61" s="53">
        <v>0</v>
      </c>
      <c r="G61" s="8"/>
      <c r="H61" s="8"/>
    </row>
    <row r="62" spans="1:8" s="12" customFormat="1" ht="24" x14ac:dyDescent="0.2">
      <c r="A62" s="2">
        <v>22000000</v>
      </c>
      <c r="B62" s="2" t="s">
        <v>10</v>
      </c>
      <c r="C62" s="10">
        <f t="shared" si="1"/>
        <v>357221.49</v>
      </c>
      <c r="D62" s="10">
        <f>D63+D69+D67+D73</f>
        <v>357221.49</v>
      </c>
      <c r="E62" s="10">
        <v>0</v>
      </c>
      <c r="F62" s="10">
        <v>0</v>
      </c>
      <c r="G62" s="8"/>
      <c r="H62" s="8"/>
    </row>
    <row r="63" spans="1:8" x14ac:dyDescent="0.2">
      <c r="A63" s="233" t="s">
        <v>42</v>
      </c>
      <c r="B63" s="233" t="s">
        <v>43</v>
      </c>
      <c r="C63" s="10">
        <f t="shared" si="1"/>
        <v>317768.77</v>
      </c>
      <c r="D63" s="104">
        <f>D64+D65+D66</f>
        <v>317768.77</v>
      </c>
      <c r="E63" s="10">
        <v>0</v>
      </c>
      <c r="F63" s="10">
        <v>0</v>
      </c>
      <c r="G63" s="8"/>
      <c r="H63" s="8"/>
    </row>
    <row r="64" spans="1:8" ht="36" x14ac:dyDescent="0.2">
      <c r="A64" s="233">
        <v>22010300</v>
      </c>
      <c r="B64" s="233" t="s">
        <v>111</v>
      </c>
      <c r="C64" s="10">
        <f t="shared" si="1"/>
        <v>22410</v>
      </c>
      <c r="D64" s="104">
        <v>22410</v>
      </c>
      <c r="E64" s="104">
        <v>0</v>
      </c>
      <c r="F64" s="104">
        <v>0</v>
      </c>
      <c r="G64" s="8"/>
      <c r="H64" s="8"/>
    </row>
    <row r="65" spans="1:8" x14ac:dyDescent="0.2">
      <c r="A65" s="233">
        <v>22012500</v>
      </c>
      <c r="B65" s="233" t="s">
        <v>36</v>
      </c>
      <c r="C65" s="10">
        <f t="shared" si="1"/>
        <v>177978.77</v>
      </c>
      <c r="D65" s="104">
        <v>177978.77</v>
      </c>
      <c r="E65" s="104">
        <v>0</v>
      </c>
      <c r="F65" s="104">
        <v>0</v>
      </c>
      <c r="G65" s="8"/>
      <c r="H65" s="8"/>
    </row>
    <row r="66" spans="1:8" ht="43.5" customHeight="1" x14ac:dyDescent="0.2">
      <c r="A66" s="234">
        <v>22012600</v>
      </c>
      <c r="B66" s="234" t="s">
        <v>91</v>
      </c>
      <c r="C66" s="10">
        <f t="shared" si="1"/>
        <v>117380</v>
      </c>
      <c r="D66" s="104">
        <v>117380</v>
      </c>
      <c r="E66" s="104">
        <v>0</v>
      </c>
      <c r="F66" s="104">
        <v>0</v>
      </c>
      <c r="G66" s="8"/>
      <c r="H66" s="8"/>
    </row>
    <row r="67" spans="1:8" s="12" customFormat="1" ht="19.5" customHeight="1" x14ac:dyDescent="0.2">
      <c r="A67" s="235">
        <v>22080000</v>
      </c>
      <c r="B67" s="235" t="s">
        <v>110</v>
      </c>
      <c r="C67" s="1">
        <f t="shared" si="1"/>
        <v>5</v>
      </c>
      <c r="D67" s="1">
        <f>D68</f>
        <v>5</v>
      </c>
      <c r="E67" s="1">
        <v>0</v>
      </c>
      <c r="F67" s="1">
        <v>0</v>
      </c>
      <c r="G67" s="8"/>
      <c r="H67" s="8"/>
    </row>
    <row r="68" spans="1:8" ht="30" customHeight="1" x14ac:dyDescent="0.2">
      <c r="A68" s="234">
        <v>22080400</v>
      </c>
      <c r="B68" s="234" t="s">
        <v>109</v>
      </c>
      <c r="C68" s="10">
        <f t="shared" si="1"/>
        <v>5</v>
      </c>
      <c r="D68" s="104">
        <v>5</v>
      </c>
      <c r="E68" s="104">
        <v>0</v>
      </c>
      <c r="F68" s="104">
        <v>0</v>
      </c>
      <c r="G68" s="8"/>
      <c r="H68" s="8"/>
    </row>
    <row r="69" spans="1:8" x14ac:dyDescent="0.2">
      <c r="A69" s="235">
        <v>22090000</v>
      </c>
      <c r="B69" s="235" t="s">
        <v>578</v>
      </c>
      <c r="C69" s="10">
        <f t="shared" si="1"/>
        <v>39447.72</v>
      </c>
      <c r="D69" s="10">
        <f>D70+D71+D72</f>
        <v>39447.72</v>
      </c>
      <c r="E69" s="10">
        <v>0</v>
      </c>
      <c r="F69" s="10">
        <v>0</v>
      </c>
      <c r="G69" s="8"/>
      <c r="H69" s="8"/>
    </row>
    <row r="70" spans="1:8" ht="36" x14ac:dyDescent="0.2">
      <c r="A70" s="233">
        <v>22090100</v>
      </c>
      <c r="B70" s="233" t="s">
        <v>580</v>
      </c>
      <c r="C70" s="10">
        <f t="shared" si="1"/>
        <v>38512.720000000001</v>
      </c>
      <c r="D70" s="104">
        <v>38512.720000000001</v>
      </c>
      <c r="E70" s="104">
        <v>0</v>
      </c>
      <c r="F70" s="104">
        <v>0</v>
      </c>
      <c r="G70" s="8"/>
      <c r="H70" s="8"/>
    </row>
    <row r="71" spans="1:8" ht="0.75" customHeight="1" x14ac:dyDescent="0.2">
      <c r="A71" s="233">
        <v>22090200</v>
      </c>
      <c r="B71" s="233" t="s">
        <v>45</v>
      </c>
      <c r="C71" s="10">
        <f t="shared" si="1"/>
        <v>0</v>
      </c>
      <c r="D71" s="104"/>
      <c r="E71" s="104">
        <v>0</v>
      </c>
      <c r="F71" s="104">
        <v>0</v>
      </c>
      <c r="G71" s="8"/>
      <c r="H71" s="8"/>
    </row>
    <row r="72" spans="1:8" ht="36" x14ac:dyDescent="0.2">
      <c r="A72" s="233">
        <v>22090400</v>
      </c>
      <c r="B72" s="233" t="s">
        <v>105</v>
      </c>
      <c r="C72" s="10">
        <f t="shared" si="1"/>
        <v>935</v>
      </c>
      <c r="D72" s="104">
        <v>935</v>
      </c>
      <c r="E72" s="104">
        <v>0</v>
      </c>
      <c r="F72" s="104">
        <v>0</v>
      </c>
      <c r="G72" s="8"/>
      <c r="H72" s="8"/>
    </row>
    <row r="73" spans="1:8" ht="19.5" customHeight="1" x14ac:dyDescent="0.2">
      <c r="A73" s="233">
        <v>22130000</v>
      </c>
      <c r="B73" s="233" t="s">
        <v>37</v>
      </c>
      <c r="C73" s="10">
        <f t="shared" si="1"/>
        <v>0</v>
      </c>
      <c r="D73" s="104"/>
      <c r="E73" s="104">
        <v>0</v>
      </c>
      <c r="F73" s="104">
        <v>0</v>
      </c>
      <c r="G73" s="8"/>
      <c r="H73" s="8"/>
    </row>
    <row r="74" spans="1:8" s="12" customFormat="1" x14ac:dyDescent="0.2">
      <c r="A74" s="2" t="s">
        <v>40</v>
      </c>
      <c r="B74" s="2" t="s">
        <v>41</v>
      </c>
      <c r="C74" s="10">
        <f t="shared" si="1"/>
        <v>16806.57</v>
      </c>
      <c r="D74" s="10">
        <f>D75+D79</f>
        <v>6169.2300000000005</v>
      </c>
      <c r="E74" s="10">
        <f>E79+E77+E80</f>
        <v>10637.34</v>
      </c>
      <c r="F74" s="10">
        <f>F75+F79</f>
        <v>0</v>
      </c>
      <c r="G74" s="8"/>
      <c r="H74" s="8"/>
    </row>
    <row r="75" spans="1:8" x14ac:dyDescent="0.2">
      <c r="A75" s="233" t="s">
        <v>38</v>
      </c>
      <c r="B75" s="233" t="s">
        <v>39</v>
      </c>
      <c r="C75" s="10">
        <f t="shared" si="1"/>
        <v>6169.2300000000005</v>
      </c>
      <c r="D75" s="104">
        <f>D76+D77+D78</f>
        <v>6169.2300000000005</v>
      </c>
      <c r="E75" s="104"/>
      <c r="F75" s="104">
        <v>0</v>
      </c>
      <c r="G75" s="8"/>
      <c r="H75" s="8"/>
    </row>
    <row r="76" spans="1:8" x14ac:dyDescent="0.2">
      <c r="A76" s="233">
        <v>24060300</v>
      </c>
      <c r="B76" s="233" t="s">
        <v>39</v>
      </c>
      <c r="C76" s="10">
        <f>D76+E76</f>
        <v>853.22</v>
      </c>
      <c r="D76" s="104">
        <v>853.22</v>
      </c>
      <c r="E76" s="104">
        <v>0</v>
      </c>
      <c r="F76" s="104">
        <v>0</v>
      </c>
      <c r="G76" s="8"/>
      <c r="H76" s="8"/>
    </row>
    <row r="77" spans="1:8" s="54" customFormat="1" ht="36" x14ac:dyDescent="0.2">
      <c r="A77" s="55">
        <v>24062100</v>
      </c>
      <c r="B77" s="55" t="s">
        <v>92</v>
      </c>
      <c r="C77" s="76">
        <f t="shared" si="1"/>
        <v>10637.34</v>
      </c>
      <c r="D77" s="53"/>
      <c r="E77" s="53">
        <v>10637.34</v>
      </c>
      <c r="F77" s="53">
        <v>0</v>
      </c>
      <c r="G77" s="8"/>
      <c r="H77" s="8"/>
    </row>
    <row r="78" spans="1:8" s="54" customFormat="1" ht="82.5" customHeight="1" x14ac:dyDescent="0.2">
      <c r="A78" s="55">
        <v>24062200</v>
      </c>
      <c r="B78" s="55" t="s">
        <v>573</v>
      </c>
      <c r="C78" s="10">
        <f>D78+E78</f>
        <v>5316.01</v>
      </c>
      <c r="D78" s="53">
        <v>5316.01</v>
      </c>
      <c r="E78" s="104">
        <v>0</v>
      </c>
      <c r="F78" s="104">
        <v>0</v>
      </c>
      <c r="G78" s="8"/>
      <c r="H78" s="8"/>
    </row>
    <row r="79" spans="1:8" s="50" customFormat="1" ht="17.25" customHeight="1" x14ac:dyDescent="0.2">
      <c r="A79" s="233">
        <v>24100000</v>
      </c>
      <c r="B79" s="233" t="s">
        <v>97</v>
      </c>
      <c r="C79" s="10">
        <f>D79+E79</f>
        <v>0</v>
      </c>
      <c r="D79" s="104">
        <f>D80</f>
        <v>0</v>
      </c>
      <c r="E79" s="104"/>
      <c r="F79" s="104">
        <f>F80</f>
        <v>0</v>
      </c>
      <c r="G79" s="8"/>
      <c r="H79" s="8"/>
    </row>
    <row r="80" spans="1:8" s="54" customFormat="1" ht="23.25" customHeight="1" x14ac:dyDescent="0.2">
      <c r="A80" s="233">
        <v>24170000</v>
      </c>
      <c r="B80" s="233" t="s">
        <v>96</v>
      </c>
      <c r="C80" s="10">
        <f>D80+E80</f>
        <v>0</v>
      </c>
      <c r="D80" s="104">
        <v>0</v>
      </c>
      <c r="E80" s="104"/>
      <c r="F80" s="104"/>
      <c r="G80" s="8"/>
      <c r="H80" s="8"/>
    </row>
    <row r="81" spans="1:8" s="54" customFormat="1" x14ac:dyDescent="0.2">
      <c r="A81" s="2">
        <v>25000000</v>
      </c>
      <c r="B81" s="2" t="s">
        <v>320</v>
      </c>
      <c r="C81" s="76">
        <f t="shared" si="1"/>
        <v>7143178.629999999</v>
      </c>
      <c r="D81" s="10">
        <f>D82+D86</f>
        <v>0</v>
      </c>
      <c r="E81" s="10">
        <f>E82+E86</f>
        <v>7143178.629999999</v>
      </c>
      <c r="F81" s="10">
        <f>F82+F86</f>
        <v>0</v>
      </c>
      <c r="G81" s="8"/>
      <c r="H81" s="8"/>
    </row>
    <row r="82" spans="1:8" s="54" customFormat="1" ht="24" x14ac:dyDescent="0.2">
      <c r="A82" s="55">
        <v>25010000</v>
      </c>
      <c r="B82" s="55" t="s">
        <v>321</v>
      </c>
      <c r="C82" s="76">
        <f t="shared" si="1"/>
        <v>440863.06</v>
      </c>
      <c r="D82" s="10">
        <f>D83+D84+D85</f>
        <v>0</v>
      </c>
      <c r="E82" s="10">
        <f>E83+E84+E85</f>
        <v>440863.06</v>
      </c>
      <c r="F82" s="10">
        <f>F83+F84+F85</f>
        <v>0</v>
      </c>
      <c r="G82" s="8"/>
      <c r="H82" s="8"/>
    </row>
    <row r="83" spans="1:8" s="54" customFormat="1" ht="24" x14ac:dyDescent="0.2">
      <c r="A83" s="55">
        <v>25010100</v>
      </c>
      <c r="B83" s="55" t="s">
        <v>11</v>
      </c>
      <c r="C83" s="76">
        <f t="shared" si="1"/>
        <v>420656.05</v>
      </c>
      <c r="D83" s="53">
        <v>0</v>
      </c>
      <c r="E83" s="53">
        <v>420656.05</v>
      </c>
      <c r="F83" s="53">
        <v>0</v>
      </c>
      <c r="G83" s="8"/>
      <c r="H83" s="8"/>
    </row>
    <row r="84" spans="1:8" s="54" customFormat="1" x14ac:dyDescent="0.2">
      <c r="A84" s="55">
        <v>25010300</v>
      </c>
      <c r="B84" s="55" t="s">
        <v>127</v>
      </c>
      <c r="C84" s="76">
        <f t="shared" si="1"/>
        <v>9984.73</v>
      </c>
      <c r="D84" s="53">
        <v>0</v>
      </c>
      <c r="E84" s="53">
        <v>9984.73</v>
      </c>
      <c r="F84" s="53">
        <v>0</v>
      </c>
      <c r="G84" s="8"/>
      <c r="H84" s="8"/>
    </row>
    <row r="85" spans="1:8" s="54" customFormat="1" ht="24" x14ac:dyDescent="0.2">
      <c r="A85" s="55">
        <v>25010400</v>
      </c>
      <c r="B85" s="55" t="s">
        <v>108</v>
      </c>
      <c r="C85" s="76">
        <f t="shared" si="1"/>
        <v>10222.280000000001</v>
      </c>
      <c r="D85" s="53">
        <v>0</v>
      </c>
      <c r="E85" s="53">
        <v>10222.280000000001</v>
      </c>
      <c r="F85" s="53">
        <v>0</v>
      </c>
      <c r="G85" s="8"/>
      <c r="H85" s="8"/>
    </row>
    <row r="86" spans="1:8" s="54" customFormat="1" x14ac:dyDescent="0.2">
      <c r="A86" s="55">
        <v>25020000</v>
      </c>
      <c r="B86" s="55" t="s">
        <v>71</v>
      </c>
      <c r="C86" s="76">
        <f t="shared" ref="C86:C106" si="2">D86+E86</f>
        <v>6702315.5699999994</v>
      </c>
      <c r="D86" s="76">
        <v>0</v>
      </c>
      <c r="E86" s="76">
        <f>E87+E88</f>
        <v>6702315.5699999994</v>
      </c>
      <c r="F86" s="76">
        <v>0</v>
      </c>
      <c r="G86" s="8"/>
      <c r="H86" s="8"/>
    </row>
    <row r="87" spans="1:8" s="54" customFormat="1" x14ac:dyDescent="0.2">
      <c r="A87" s="55">
        <v>25020100</v>
      </c>
      <c r="B87" s="55" t="s">
        <v>100</v>
      </c>
      <c r="C87" s="76">
        <f t="shared" si="2"/>
        <v>5609160.5199999996</v>
      </c>
      <c r="D87" s="53">
        <v>0</v>
      </c>
      <c r="E87" s="53">
        <v>5609160.5199999996</v>
      </c>
      <c r="F87" s="53">
        <v>0</v>
      </c>
      <c r="G87" s="8"/>
      <c r="H87" s="8"/>
    </row>
    <row r="88" spans="1:8" s="54" customFormat="1" ht="39.75" customHeight="1" x14ac:dyDescent="0.2">
      <c r="A88" s="55">
        <v>25020200</v>
      </c>
      <c r="B88" s="55" t="s">
        <v>72</v>
      </c>
      <c r="C88" s="76">
        <f t="shared" si="2"/>
        <v>1093155.05</v>
      </c>
      <c r="D88" s="53">
        <v>0</v>
      </c>
      <c r="E88" s="53">
        <v>1093155.05</v>
      </c>
      <c r="F88" s="53">
        <v>0</v>
      </c>
      <c r="G88" s="8"/>
      <c r="H88" s="8"/>
    </row>
    <row r="89" spans="1:8" hidden="1" x14ac:dyDescent="0.2">
      <c r="A89" s="235">
        <v>30000000</v>
      </c>
      <c r="B89" s="235" t="s">
        <v>12</v>
      </c>
      <c r="C89" s="10">
        <f t="shared" si="2"/>
        <v>0</v>
      </c>
      <c r="D89" s="10">
        <f>D90</f>
        <v>0</v>
      </c>
      <c r="E89" s="10">
        <f>E93</f>
        <v>0</v>
      </c>
      <c r="F89" s="10">
        <f>F93</f>
        <v>0</v>
      </c>
      <c r="G89" s="8"/>
      <c r="H89" s="8"/>
    </row>
    <row r="90" spans="1:8" hidden="1" x14ac:dyDescent="0.2">
      <c r="A90" s="234" t="s">
        <v>26</v>
      </c>
      <c r="B90" s="234" t="s">
        <v>27</v>
      </c>
      <c r="C90" s="10">
        <f t="shared" si="2"/>
        <v>0</v>
      </c>
      <c r="D90" s="104">
        <f>D91</f>
        <v>0</v>
      </c>
      <c r="E90" s="104">
        <v>0</v>
      </c>
      <c r="F90" s="104">
        <v>0</v>
      </c>
      <c r="G90" s="8"/>
      <c r="H90" s="8"/>
    </row>
    <row r="91" spans="1:8" ht="48" hidden="1" x14ac:dyDescent="0.2">
      <c r="A91" s="234" t="s">
        <v>28</v>
      </c>
      <c r="B91" s="234" t="s">
        <v>29</v>
      </c>
      <c r="C91" s="10">
        <f t="shared" si="2"/>
        <v>0</v>
      </c>
      <c r="D91" s="104">
        <f>D92</f>
        <v>0</v>
      </c>
      <c r="E91" s="104">
        <v>0</v>
      </c>
      <c r="F91" s="104">
        <v>0</v>
      </c>
      <c r="G91" s="8"/>
      <c r="H91" s="8"/>
    </row>
    <row r="92" spans="1:8" ht="48" hidden="1" x14ac:dyDescent="0.2">
      <c r="A92" s="234" t="s">
        <v>30</v>
      </c>
      <c r="B92" s="234" t="s">
        <v>31</v>
      </c>
      <c r="C92" s="10">
        <f t="shared" si="2"/>
        <v>0</v>
      </c>
      <c r="D92" s="104">
        <v>0</v>
      </c>
      <c r="E92" s="104">
        <v>0</v>
      </c>
      <c r="F92" s="104">
        <v>0</v>
      </c>
      <c r="G92" s="8"/>
      <c r="H92" s="8"/>
    </row>
    <row r="93" spans="1:8" hidden="1" x14ac:dyDescent="0.2">
      <c r="A93" s="234">
        <v>33000000</v>
      </c>
      <c r="B93" s="234" t="s">
        <v>583</v>
      </c>
      <c r="C93" s="10">
        <f t="shared" si="2"/>
        <v>0</v>
      </c>
      <c r="D93" s="104">
        <v>0</v>
      </c>
      <c r="E93" s="104">
        <f>E94</f>
        <v>0</v>
      </c>
      <c r="F93" s="104">
        <f>F94</f>
        <v>0</v>
      </c>
      <c r="G93" s="8"/>
      <c r="H93" s="8"/>
    </row>
    <row r="94" spans="1:8" hidden="1" x14ac:dyDescent="0.2">
      <c r="A94" s="234">
        <v>33010000</v>
      </c>
      <c r="B94" s="234" t="s">
        <v>584</v>
      </c>
      <c r="C94" s="10">
        <f t="shared" si="2"/>
        <v>0</v>
      </c>
      <c r="D94" s="104">
        <v>0</v>
      </c>
      <c r="E94" s="104">
        <v>0</v>
      </c>
      <c r="F94" s="104">
        <v>0</v>
      </c>
      <c r="G94" s="8"/>
      <c r="H94" s="8"/>
    </row>
    <row r="95" spans="1:8" ht="1.5" hidden="1" customHeight="1" x14ac:dyDescent="0.2">
      <c r="A95" s="233">
        <v>33010100</v>
      </c>
      <c r="B95" s="234" t="s">
        <v>47</v>
      </c>
      <c r="C95" s="10">
        <f t="shared" si="2"/>
        <v>0</v>
      </c>
      <c r="D95" s="104">
        <v>0</v>
      </c>
      <c r="E95" s="104">
        <v>0</v>
      </c>
      <c r="F95" s="104">
        <f>E95</f>
        <v>0</v>
      </c>
      <c r="G95" s="8"/>
      <c r="H95" s="8"/>
    </row>
    <row r="96" spans="1:8" ht="15" hidden="1" customHeight="1" x14ac:dyDescent="0.2">
      <c r="A96" s="233"/>
      <c r="B96" s="234"/>
      <c r="C96" s="1">
        <f t="shared" si="2"/>
        <v>0</v>
      </c>
      <c r="D96" s="104"/>
      <c r="E96" s="104"/>
      <c r="F96" s="104"/>
      <c r="G96" s="8"/>
      <c r="H96" s="8"/>
    </row>
    <row r="97" spans="1:8" s="57" customFormat="1" ht="15" x14ac:dyDescent="0.2">
      <c r="A97" s="72"/>
      <c r="B97" s="73" t="s">
        <v>85</v>
      </c>
      <c r="C97" s="75">
        <f t="shared" si="2"/>
        <v>50057203.809999995</v>
      </c>
      <c r="D97" s="75">
        <f>D10+D56+D89</f>
        <v>42776649.739999995</v>
      </c>
      <c r="E97" s="75">
        <f>E10+E56+E89</f>
        <v>7280554.0699999984</v>
      </c>
      <c r="F97" s="75">
        <f>F10+F56+F89</f>
        <v>0</v>
      </c>
      <c r="G97" s="8"/>
      <c r="H97" s="8"/>
    </row>
    <row r="98" spans="1:8" x14ac:dyDescent="0.2">
      <c r="A98" s="235">
        <v>40000000</v>
      </c>
      <c r="B98" s="235" t="s">
        <v>13</v>
      </c>
      <c r="C98" s="10">
        <f t="shared" si="2"/>
        <v>28801996</v>
      </c>
      <c r="D98" s="10">
        <f>D99</f>
        <v>28801996</v>
      </c>
      <c r="E98" s="10">
        <f>E99</f>
        <v>0</v>
      </c>
      <c r="F98" s="10">
        <f>F99</f>
        <v>0</v>
      </c>
      <c r="G98" s="8"/>
      <c r="H98" s="8"/>
    </row>
    <row r="99" spans="1:8" s="12" customFormat="1" x14ac:dyDescent="0.2">
      <c r="A99" s="235">
        <v>41000000</v>
      </c>
      <c r="B99" s="235" t="s">
        <v>178</v>
      </c>
      <c r="C99" s="10">
        <f t="shared" si="2"/>
        <v>28801996</v>
      </c>
      <c r="D99" s="10">
        <f>D100+D105+D107</f>
        <v>28801996</v>
      </c>
      <c r="E99" s="10">
        <f>E100+E105+E107</f>
        <v>0</v>
      </c>
      <c r="F99" s="10">
        <f>F100+F105+F107</f>
        <v>0</v>
      </c>
      <c r="G99" s="8"/>
      <c r="H99" s="8"/>
    </row>
    <row r="100" spans="1:8" s="12" customFormat="1" x14ac:dyDescent="0.2">
      <c r="A100" s="2">
        <v>41030000</v>
      </c>
      <c r="B100" s="235" t="s">
        <v>179</v>
      </c>
      <c r="C100" s="10">
        <f t="shared" si="2"/>
        <v>25552700</v>
      </c>
      <c r="D100" s="10">
        <f>D102+D103+D101+D104</f>
        <v>25552700</v>
      </c>
      <c r="E100" s="10">
        <v>0</v>
      </c>
      <c r="F100" s="10">
        <v>0</v>
      </c>
      <c r="G100" s="8"/>
      <c r="H100" s="8"/>
    </row>
    <row r="101" spans="1:8" s="12" customFormat="1" ht="39" hidden="1" customHeight="1" x14ac:dyDescent="0.2">
      <c r="A101" s="233">
        <v>41033200</v>
      </c>
      <c r="B101" s="234" t="s">
        <v>295</v>
      </c>
      <c r="C101" s="10">
        <f t="shared" si="2"/>
        <v>0</v>
      </c>
      <c r="D101" s="104"/>
      <c r="E101" s="10">
        <v>0</v>
      </c>
      <c r="F101" s="10">
        <v>0</v>
      </c>
      <c r="G101" s="8"/>
      <c r="H101" s="8"/>
    </row>
    <row r="102" spans="1:8" ht="24" x14ac:dyDescent="0.2">
      <c r="A102" s="233">
        <v>41033900</v>
      </c>
      <c r="B102" s="234" t="s">
        <v>124</v>
      </c>
      <c r="C102" s="10">
        <f t="shared" si="2"/>
        <v>22085200</v>
      </c>
      <c r="D102" s="104">
        <v>22085200</v>
      </c>
      <c r="E102" s="104">
        <v>0</v>
      </c>
      <c r="F102" s="104">
        <v>0</v>
      </c>
      <c r="G102" s="8"/>
      <c r="H102" s="8"/>
    </row>
    <row r="103" spans="1:8" ht="24" x14ac:dyDescent="0.2">
      <c r="A103" s="233">
        <v>41034200</v>
      </c>
      <c r="B103" s="234" t="s">
        <v>125</v>
      </c>
      <c r="C103" s="10">
        <f t="shared" si="2"/>
        <v>3467500</v>
      </c>
      <c r="D103" s="104">
        <v>3467500</v>
      </c>
      <c r="E103" s="104">
        <v>0</v>
      </c>
      <c r="F103" s="104">
        <v>0</v>
      </c>
      <c r="G103" s="8"/>
      <c r="H103" s="8"/>
    </row>
    <row r="104" spans="1:8" ht="32.25" hidden="1" customHeight="1" x14ac:dyDescent="0.2">
      <c r="A104" s="233">
        <v>41034500</v>
      </c>
      <c r="B104" s="234" t="s">
        <v>297</v>
      </c>
      <c r="C104" s="10">
        <f t="shared" si="2"/>
        <v>0</v>
      </c>
      <c r="D104" s="104"/>
      <c r="E104" s="104"/>
      <c r="F104" s="104"/>
      <c r="G104" s="8"/>
      <c r="H104" s="8"/>
    </row>
    <row r="105" spans="1:8" s="12" customFormat="1" x14ac:dyDescent="0.2">
      <c r="A105" s="2">
        <v>41040000</v>
      </c>
      <c r="B105" s="235" t="s">
        <v>172</v>
      </c>
      <c r="C105" s="76">
        <f t="shared" si="2"/>
        <v>1969800</v>
      </c>
      <c r="D105" s="76">
        <f>D106</f>
        <v>1969800</v>
      </c>
      <c r="E105" s="10">
        <v>0</v>
      </c>
      <c r="F105" s="10">
        <v>0</v>
      </c>
      <c r="G105" s="8"/>
      <c r="H105" s="8"/>
    </row>
    <row r="106" spans="1:8" ht="48" x14ac:dyDescent="0.2">
      <c r="A106" s="233">
        <v>41040200</v>
      </c>
      <c r="B106" s="234" t="s">
        <v>173</v>
      </c>
      <c r="C106" s="10">
        <f t="shared" si="2"/>
        <v>1969800</v>
      </c>
      <c r="D106" s="104">
        <v>1969800</v>
      </c>
      <c r="E106" s="104">
        <v>0</v>
      </c>
      <c r="F106" s="104">
        <v>0</v>
      </c>
      <c r="G106" s="8"/>
      <c r="H106" s="8"/>
    </row>
    <row r="107" spans="1:8" s="12" customFormat="1" ht="24" x14ac:dyDescent="0.2">
      <c r="A107" s="2">
        <v>41050000</v>
      </c>
      <c r="B107" s="235" t="s">
        <v>180</v>
      </c>
      <c r="C107" s="10">
        <f>D107+E107</f>
        <v>1279496</v>
      </c>
      <c r="D107" s="10">
        <f>D108+D109+D110+D111+D112+D113</f>
        <v>1279496</v>
      </c>
      <c r="E107" s="10">
        <f>E108+E109+E110+E111+E112+E113</f>
        <v>0</v>
      </c>
      <c r="F107" s="10">
        <f>F109</f>
        <v>0</v>
      </c>
      <c r="G107" s="8"/>
      <c r="H107" s="8"/>
    </row>
    <row r="108" spans="1:8" s="12" customFormat="1" ht="36" x14ac:dyDescent="0.2">
      <c r="A108" s="234">
        <v>41051000</v>
      </c>
      <c r="B108" s="234" t="s">
        <v>337</v>
      </c>
      <c r="C108" s="10">
        <f>D108+E105</f>
        <v>554063</v>
      </c>
      <c r="D108" s="104">
        <v>554063</v>
      </c>
      <c r="E108" s="104">
        <v>0</v>
      </c>
      <c r="F108" s="104">
        <v>0</v>
      </c>
      <c r="G108" s="8"/>
      <c r="H108" s="8"/>
    </row>
    <row r="109" spans="1:8" s="12" customFormat="1" ht="40.5" customHeight="1" x14ac:dyDescent="0.2">
      <c r="A109" s="233">
        <v>41051100</v>
      </c>
      <c r="B109" s="234" t="s">
        <v>296</v>
      </c>
      <c r="C109" s="10">
        <f>D109+E109</f>
        <v>96550</v>
      </c>
      <c r="D109" s="104">
        <v>96550</v>
      </c>
      <c r="E109" s="104"/>
      <c r="F109" s="104"/>
      <c r="G109" s="8"/>
      <c r="H109" s="8"/>
    </row>
    <row r="110" spans="1:8" ht="36" x14ac:dyDescent="0.2">
      <c r="A110" s="233">
        <v>41051200</v>
      </c>
      <c r="B110" s="234" t="s">
        <v>174</v>
      </c>
      <c r="C110" s="10">
        <f>D110+E107</f>
        <v>268315</v>
      </c>
      <c r="D110" s="104">
        <v>268315</v>
      </c>
      <c r="E110" s="104">
        <v>0</v>
      </c>
      <c r="F110" s="104">
        <v>0</v>
      </c>
      <c r="G110" s="8"/>
      <c r="H110" s="8"/>
    </row>
    <row r="111" spans="1:8" ht="54.75" customHeight="1" x14ac:dyDescent="0.2">
      <c r="A111" s="233">
        <v>41051700</v>
      </c>
      <c r="B111" s="234" t="s">
        <v>614</v>
      </c>
      <c r="C111" s="10">
        <f>D111+E110</f>
        <v>32901</v>
      </c>
      <c r="D111" s="104">
        <v>32901</v>
      </c>
      <c r="E111" s="104">
        <v>0</v>
      </c>
      <c r="F111" s="104">
        <v>0</v>
      </c>
      <c r="G111" s="8"/>
      <c r="H111" s="8"/>
    </row>
    <row r="112" spans="1:8" ht="19.5" customHeight="1" x14ac:dyDescent="0.2">
      <c r="A112" s="233">
        <v>41053900</v>
      </c>
      <c r="B112" s="234" t="s">
        <v>175</v>
      </c>
      <c r="C112" s="10">
        <f>D112+E110</f>
        <v>327667</v>
      </c>
      <c r="D112" s="104">
        <v>327667</v>
      </c>
      <c r="E112" s="104">
        <v>0</v>
      </c>
      <c r="F112" s="104">
        <v>0</v>
      </c>
      <c r="G112" s="8"/>
      <c r="H112" s="8"/>
    </row>
    <row r="113" spans="1:8" ht="0.75" customHeight="1" x14ac:dyDescent="0.2">
      <c r="A113" s="233">
        <v>41054300</v>
      </c>
      <c r="B113" s="234" t="s">
        <v>564</v>
      </c>
      <c r="C113" s="10">
        <f>D113+E111</f>
        <v>0</v>
      </c>
      <c r="D113" s="240"/>
      <c r="E113" s="104">
        <v>0</v>
      </c>
      <c r="F113" s="104">
        <v>0</v>
      </c>
      <c r="G113" s="8"/>
      <c r="H113" s="8"/>
    </row>
    <row r="114" spans="1:8" s="57" customFormat="1" ht="15" x14ac:dyDescent="0.2">
      <c r="A114" s="74"/>
      <c r="B114" s="73" t="s">
        <v>35</v>
      </c>
      <c r="C114" s="75">
        <f>D114+E114</f>
        <v>78859199.809999987</v>
      </c>
      <c r="D114" s="75">
        <f>D97+D98</f>
        <v>71578645.739999995</v>
      </c>
      <c r="E114" s="75">
        <f>E97+E98</f>
        <v>7280554.0699999984</v>
      </c>
      <c r="F114" s="75">
        <f>F98+F56+F10+F89</f>
        <v>0</v>
      </c>
      <c r="G114" s="8"/>
      <c r="H114" s="8"/>
    </row>
    <row r="115" spans="1:8" x14ac:dyDescent="0.2">
      <c r="G115" s="8"/>
      <c r="H115" s="8"/>
    </row>
    <row r="116" spans="1:8" x14ac:dyDescent="0.2">
      <c r="A116" s="355"/>
      <c r="B116" s="355"/>
      <c r="C116" s="355"/>
      <c r="D116" s="355"/>
      <c r="E116" s="355"/>
      <c r="F116" s="355"/>
      <c r="G116" s="8"/>
      <c r="H116" s="8"/>
    </row>
    <row r="117" spans="1:8" x14ac:dyDescent="0.2">
      <c r="C117" s="232"/>
      <c r="D117" s="113"/>
      <c r="G117" s="8"/>
      <c r="H117" s="8"/>
    </row>
    <row r="118" spans="1:8" x14ac:dyDescent="0.2">
      <c r="B118" t="s">
        <v>618</v>
      </c>
      <c r="E118" t="s">
        <v>619</v>
      </c>
      <c r="G118" s="8"/>
      <c r="H118" s="8"/>
    </row>
    <row r="119" spans="1:8" x14ac:dyDescent="0.2">
      <c r="G119" s="8"/>
      <c r="H119" s="8"/>
    </row>
  </sheetData>
  <mergeCells count="10">
    <mergeCell ref="A116:F116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honeticPr fontId="9" type="noConversion"/>
  <pageMargins left="1.1023622047244095" right="0.31496062992125984" top="0.78740157480314965" bottom="0.78740157480314965" header="0.31496062992125984" footer="0.31496062992125984"/>
  <pageSetup paperSize="9" scale="84" fitToHeight="4" orientation="portrait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zoomScaleNormal="100" workbookViewId="0">
      <pane xSplit="2" ySplit="7" topLeftCell="L105" activePane="bottomRight" state="frozenSplit"/>
      <selection pane="topRight" activeCell="G1" sqref="G1"/>
      <selection pane="bottomLeft" activeCell="A11" sqref="A11"/>
      <selection pane="bottomRight" activeCell="P3" sqref="P3"/>
    </sheetView>
  </sheetViews>
  <sheetFormatPr defaultRowHeight="15" x14ac:dyDescent="0.25"/>
  <cols>
    <col min="1" max="1" width="13.85546875" customWidth="1"/>
    <col min="2" max="2" width="49.28515625" customWidth="1"/>
    <col min="3" max="3" width="13.85546875" customWidth="1"/>
    <col min="4" max="4" width="14" bestFit="1" customWidth="1"/>
    <col min="5" max="5" width="12.140625" customWidth="1"/>
    <col min="6" max="6" width="9.28515625" style="314" bestFit="1" customWidth="1"/>
    <col min="7" max="7" width="13.28515625" style="54" customWidth="1"/>
    <col min="8" max="8" width="13.28515625" customWidth="1"/>
    <col min="9" max="9" width="11.42578125" style="111" customWidth="1"/>
    <col min="10" max="10" width="11.5703125" customWidth="1"/>
    <col min="11" max="11" width="9.140625" style="298"/>
    <col min="12" max="12" width="13.28515625" customWidth="1"/>
    <col min="13" max="13" width="13.42578125" customWidth="1"/>
    <col min="14" max="14" width="10.85546875" customWidth="1"/>
    <col min="15" max="15" width="12.7109375" customWidth="1"/>
    <col min="16" max="16" width="9.85546875" style="298" customWidth="1"/>
  </cols>
  <sheetData>
    <row r="1" spans="1:16" ht="15.75" x14ac:dyDescent="0.25">
      <c r="A1" s="105"/>
      <c r="B1" s="106"/>
      <c r="C1" s="107"/>
      <c r="D1" s="108"/>
      <c r="E1" s="108"/>
      <c r="F1" s="309"/>
      <c r="G1" s="110"/>
      <c r="L1" s="110"/>
      <c r="M1" s="110" t="s">
        <v>338</v>
      </c>
      <c r="N1" s="110"/>
      <c r="O1" s="110"/>
      <c r="P1" s="297"/>
    </row>
    <row r="2" spans="1:16" ht="15.75" x14ac:dyDescent="0.25">
      <c r="A2" s="105"/>
      <c r="B2" s="106"/>
      <c r="C2" s="107"/>
      <c r="D2" s="108"/>
      <c r="E2" s="108"/>
      <c r="F2" s="309"/>
      <c r="G2" s="110"/>
      <c r="L2" s="228"/>
      <c r="M2" s="228" t="s">
        <v>616</v>
      </c>
      <c r="N2" s="110"/>
      <c r="O2" s="110"/>
      <c r="P2" s="297"/>
    </row>
    <row r="3" spans="1:16" ht="15.75" x14ac:dyDescent="0.25">
      <c r="A3" s="105"/>
      <c r="B3" s="106"/>
      <c r="C3" s="107"/>
      <c r="D3" s="108"/>
      <c r="E3" s="108"/>
      <c r="F3" s="309"/>
      <c r="G3" s="110"/>
      <c r="H3" s="110"/>
      <c r="I3" s="112"/>
      <c r="J3" s="110"/>
      <c r="K3" s="303"/>
      <c r="L3" s="229"/>
      <c r="M3" s="419" t="s">
        <v>617</v>
      </c>
      <c r="N3" s="420"/>
    </row>
    <row r="4" spans="1:16" ht="22.5" x14ac:dyDescent="0.3">
      <c r="A4" s="362" t="s">
        <v>600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</row>
    <row r="5" spans="1:16" ht="22.5" x14ac:dyDescent="0.3">
      <c r="A5" s="236"/>
      <c r="B5" s="236"/>
      <c r="C5" s="236"/>
      <c r="D5" s="236"/>
      <c r="E5" s="236"/>
      <c r="F5" s="310"/>
      <c r="G5" s="109"/>
      <c r="H5" s="108"/>
      <c r="I5" s="114"/>
      <c r="J5" s="107"/>
      <c r="K5" s="304"/>
      <c r="P5" s="298" t="s">
        <v>0</v>
      </c>
    </row>
    <row r="6" spans="1:16" s="115" customFormat="1" ht="15.75" x14ac:dyDescent="0.25">
      <c r="A6" s="363" t="s">
        <v>339</v>
      </c>
      <c r="B6" s="363" t="s">
        <v>340</v>
      </c>
      <c r="C6" s="364" t="s">
        <v>2</v>
      </c>
      <c r="D6" s="365"/>
      <c r="E6" s="365"/>
      <c r="F6" s="366"/>
      <c r="G6" s="364" t="s">
        <v>3</v>
      </c>
      <c r="H6" s="365"/>
      <c r="I6" s="365"/>
      <c r="J6" s="365"/>
      <c r="K6" s="366"/>
      <c r="L6" s="364" t="s">
        <v>341</v>
      </c>
      <c r="M6" s="365"/>
      <c r="N6" s="365"/>
      <c r="O6" s="365"/>
      <c r="P6" s="366"/>
    </row>
    <row r="7" spans="1:16" s="115" customFormat="1" ht="75" x14ac:dyDescent="0.25">
      <c r="A7" s="363"/>
      <c r="B7" s="363"/>
      <c r="C7" s="116" t="s">
        <v>342</v>
      </c>
      <c r="D7" s="116" t="s">
        <v>343</v>
      </c>
      <c r="E7" s="116" t="s">
        <v>344</v>
      </c>
      <c r="F7" s="311" t="s">
        <v>50</v>
      </c>
      <c r="G7" s="117" t="s">
        <v>342</v>
      </c>
      <c r="H7" s="116" t="s">
        <v>343</v>
      </c>
      <c r="I7" s="118" t="s">
        <v>345</v>
      </c>
      <c r="J7" s="116" t="s">
        <v>344</v>
      </c>
      <c r="K7" s="299" t="s">
        <v>50</v>
      </c>
      <c r="L7" s="116" t="s">
        <v>342</v>
      </c>
      <c r="M7" s="116" t="s">
        <v>343</v>
      </c>
      <c r="N7" s="119" t="s">
        <v>345</v>
      </c>
      <c r="O7" s="116" t="s">
        <v>344</v>
      </c>
      <c r="P7" s="299" t="s">
        <v>50</v>
      </c>
    </row>
    <row r="8" spans="1:16" s="124" customFormat="1" x14ac:dyDescent="0.25">
      <c r="A8" s="120">
        <v>10000000</v>
      </c>
      <c r="B8" s="121" t="s">
        <v>346</v>
      </c>
      <c r="C8" s="122">
        <f>C9+C23+C29+C18</f>
        <v>44516400</v>
      </c>
      <c r="D8" s="122">
        <f>D9+D23+D29+D18</f>
        <v>42245966.979999997</v>
      </c>
      <c r="E8" s="122">
        <f t="shared" ref="E8:E71" si="0">D8-C8</f>
        <v>-2270433.0200000033</v>
      </c>
      <c r="F8" s="300">
        <f t="shared" ref="F8:F71" si="1">IF(C8=0,0,D8/C8*100)</f>
        <v>94.899782956393594</v>
      </c>
      <c r="G8" s="241">
        <f>G47</f>
        <v>26600</v>
      </c>
      <c r="H8" s="241">
        <f>H47</f>
        <v>32372.35</v>
      </c>
      <c r="I8" s="242">
        <v>0</v>
      </c>
      <c r="J8" s="243">
        <f>H8-G8</f>
        <v>5772.3499999999985</v>
      </c>
      <c r="K8" s="305"/>
      <c r="L8" s="122">
        <f>C8+G8</f>
        <v>44543000</v>
      </c>
      <c r="M8" s="122">
        <f>D8+H8</f>
        <v>42278339.329999998</v>
      </c>
      <c r="N8" s="242">
        <v>0</v>
      </c>
      <c r="O8" s="122">
        <f>M8-L8</f>
        <v>-2264660.6700000018</v>
      </c>
      <c r="P8" s="300">
        <f t="shared" ref="P8:P67" si="2">M8/L8%</f>
        <v>94.915787733201626</v>
      </c>
    </row>
    <row r="9" spans="1:16" s="124" customFormat="1" ht="30" x14ac:dyDescent="0.25">
      <c r="A9" s="120">
        <v>11000000</v>
      </c>
      <c r="B9" s="121" t="s">
        <v>128</v>
      </c>
      <c r="C9" s="122">
        <f>C10+C16</f>
        <v>24750700</v>
      </c>
      <c r="D9" s="122">
        <f>D10+D16</f>
        <v>23365473.739999998</v>
      </c>
      <c r="E9" s="122">
        <f t="shared" si="0"/>
        <v>-1385226.2600000016</v>
      </c>
      <c r="F9" s="300">
        <f t="shared" si="1"/>
        <v>94.403284513165275</v>
      </c>
      <c r="G9" s="122">
        <f>G10+G16</f>
        <v>0</v>
      </c>
      <c r="H9" s="122">
        <f>H10+H16</f>
        <v>0</v>
      </c>
      <c r="I9" s="125"/>
      <c r="J9" s="243">
        <f t="shared" ref="J9:J82" si="3">H9-G9</f>
        <v>0</v>
      </c>
      <c r="K9" s="305"/>
      <c r="L9" s="122">
        <f t="shared" ref="L9:M72" si="4">C9+G9</f>
        <v>24750700</v>
      </c>
      <c r="M9" s="122">
        <f t="shared" si="4"/>
        <v>23365473.739999998</v>
      </c>
      <c r="N9" s="120"/>
      <c r="O9" s="122">
        <f t="shared" ref="O9:O72" si="5">M9-L9</f>
        <v>-1385226.2600000016</v>
      </c>
      <c r="P9" s="300">
        <f t="shared" si="2"/>
        <v>94.403284513165275</v>
      </c>
    </row>
    <row r="10" spans="1:16" s="128" customFormat="1" x14ac:dyDescent="0.25">
      <c r="A10" s="126">
        <v>11010000</v>
      </c>
      <c r="B10" s="127" t="s">
        <v>129</v>
      </c>
      <c r="C10" s="123">
        <f>C11+C12+C13+C14+C15</f>
        <v>24648500</v>
      </c>
      <c r="D10" s="123">
        <f>D11+D12+D13+D14+D15</f>
        <v>23353358.739999998</v>
      </c>
      <c r="E10" s="122">
        <f t="shared" si="0"/>
        <v>-1295141.2600000016</v>
      </c>
      <c r="F10" s="300">
        <f t="shared" si="1"/>
        <v>94.745557498427885</v>
      </c>
      <c r="G10" s="123">
        <f>G11+G12+G13+G14+G15</f>
        <v>0</v>
      </c>
      <c r="H10" s="123">
        <f>H11+H12+H13+H14+H15</f>
        <v>0</v>
      </c>
      <c r="I10" s="125"/>
      <c r="J10" s="243">
        <f t="shared" si="3"/>
        <v>0</v>
      </c>
      <c r="K10" s="305"/>
      <c r="L10" s="123">
        <f t="shared" si="4"/>
        <v>24648500</v>
      </c>
      <c r="M10" s="123">
        <f t="shared" si="4"/>
        <v>23353358.739999998</v>
      </c>
      <c r="N10" s="126"/>
      <c r="O10" s="123">
        <f t="shared" si="5"/>
        <v>-1295141.2600000016</v>
      </c>
      <c r="P10" s="300">
        <f t="shared" si="2"/>
        <v>94.745557498427885</v>
      </c>
    </row>
    <row r="11" spans="1:16" ht="39" x14ac:dyDescent="0.25">
      <c r="A11" s="61">
        <v>11010100</v>
      </c>
      <c r="B11" s="129" t="s">
        <v>130</v>
      </c>
      <c r="C11" s="130">
        <v>21475900</v>
      </c>
      <c r="D11" s="130">
        <v>20547960.530000001</v>
      </c>
      <c r="E11" s="130">
        <f t="shared" si="0"/>
        <v>-927939.46999999881</v>
      </c>
      <c r="F11" s="312">
        <f t="shared" si="1"/>
        <v>95.679159103925798</v>
      </c>
      <c r="G11" s="132"/>
      <c r="H11" s="61"/>
      <c r="I11" s="133"/>
      <c r="J11" s="243">
        <f t="shared" si="3"/>
        <v>0</v>
      </c>
      <c r="K11" s="305"/>
      <c r="L11" s="134">
        <f t="shared" si="4"/>
        <v>21475900</v>
      </c>
      <c r="M11" s="134">
        <f t="shared" si="4"/>
        <v>20547960.530000001</v>
      </c>
      <c r="N11" s="135"/>
      <c r="O11" s="134">
        <f t="shared" si="5"/>
        <v>-927939.46999999881</v>
      </c>
      <c r="P11" s="301">
        <f t="shared" si="2"/>
        <v>95.679159103925798</v>
      </c>
    </row>
    <row r="12" spans="1:16" ht="64.5" x14ac:dyDescent="0.25">
      <c r="A12" s="61">
        <v>11010200</v>
      </c>
      <c r="B12" s="129" t="s">
        <v>131</v>
      </c>
      <c r="C12" s="130">
        <v>1252700</v>
      </c>
      <c r="D12" s="130">
        <v>1159944.3999999999</v>
      </c>
      <c r="E12" s="130">
        <f t="shared" si="0"/>
        <v>-92755.600000000093</v>
      </c>
      <c r="F12" s="312">
        <f t="shared" si="1"/>
        <v>92.595545621457646</v>
      </c>
      <c r="G12" s="132"/>
      <c r="H12" s="61"/>
      <c r="I12" s="133"/>
      <c r="J12" s="243">
        <f t="shared" si="3"/>
        <v>0</v>
      </c>
      <c r="K12" s="305"/>
      <c r="L12" s="134">
        <f t="shared" si="4"/>
        <v>1252700</v>
      </c>
      <c r="M12" s="134">
        <f t="shared" si="4"/>
        <v>1159944.3999999999</v>
      </c>
      <c r="N12" s="135"/>
      <c r="O12" s="134">
        <f t="shared" si="5"/>
        <v>-92755.600000000093</v>
      </c>
      <c r="P12" s="301">
        <f t="shared" si="2"/>
        <v>92.595545621457646</v>
      </c>
    </row>
    <row r="13" spans="1:16" ht="39" x14ac:dyDescent="0.25">
      <c r="A13" s="61">
        <v>11010400</v>
      </c>
      <c r="B13" s="129" t="s">
        <v>132</v>
      </c>
      <c r="C13" s="130">
        <v>1406400</v>
      </c>
      <c r="D13" s="130">
        <v>1350764.49</v>
      </c>
      <c r="E13" s="130">
        <f t="shared" si="0"/>
        <v>-55635.510000000009</v>
      </c>
      <c r="F13" s="312">
        <f t="shared" si="1"/>
        <v>96.044119027303751</v>
      </c>
      <c r="G13" s="132"/>
      <c r="H13" s="61"/>
      <c r="I13" s="133"/>
      <c r="J13" s="243">
        <f t="shared" si="3"/>
        <v>0</v>
      </c>
      <c r="K13" s="305"/>
      <c r="L13" s="134">
        <f t="shared" si="4"/>
        <v>1406400</v>
      </c>
      <c r="M13" s="134">
        <f t="shared" si="4"/>
        <v>1350764.49</v>
      </c>
      <c r="N13" s="135"/>
      <c r="O13" s="134">
        <f t="shared" si="5"/>
        <v>-55635.510000000009</v>
      </c>
      <c r="P13" s="301">
        <f t="shared" si="2"/>
        <v>96.044119027303751</v>
      </c>
    </row>
    <row r="14" spans="1:16" ht="39" x14ac:dyDescent="0.25">
      <c r="A14" s="61">
        <v>11010500</v>
      </c>
      <c r="B14" s="129" t="s">
        <v>133</v>
      </c>
      <c r="C14" s="130">
        <v>513500</v>
      </c>
      <c r="D14" s="130">
        <v>294689.32</v>
      </c>
      <c r="E14" s="130">
        <f t="shared" si="0"/>
        <v>-218810.68</v>
      </c>
      <c r="F14" s="312">
        <f t="shared" si="1"/>
        <v>57.388377799415778</v>
      </c>
      <c r="G14" s="132"/>
      <c r="H14" s="61"/>
      <c r="I14" s="133"/>
      <c r="J14" s="243">
        <f t="shared" si="3"/>
        <v>0</v>
      </c>
      <c r="K14" s="305"/>
      <c r="L14" s="134">
        <f t="shared" si="4"/>
        <v>513500</v>
      </c>
      <c r="M14" s="134">
        <f t="shared" si="4"/>
        <v>294689.32</v>
      </c>
      <c r="N14" s="135"/>
      <c r="O14" s="134">
        <f t="shared" si="5"/>
        <v>-218810.68</v>
      </c>
      <c r="P14" s="301">
        <f t="shared" si="2"/>
        <v>57.388377799415778</v>
      </c>
    </row>
    <row r="15" spans="1:16" ht="64.5" x14ac:dyDescent="0.25">
      <c r="A15" s="61">
        <v>11010900</v>
      </c>
      <c r="B15" s="129" t="s">
        <v>134</v>
      </c>
      <c r="C15" s="130"/>
      <c r="D15" s="130"/>
      <c r="E15" s="130">
        <f t="shared" si="0"/>
        <v>0</v>
      </c>
      <c r="F15" s="312">
        <f t="shared" si="1"/>
        <v>0</v>
      </c>
      <c r="G15" s="132"/>
      <c r="H15" s="61"/>
      <c r="I15" s="133"/>
      <c r="J15" s="243">
        <f t="shared" si="3"/>
        <v>0</v>
      </c>
      <c r="K15" s="305"/>
      <c r="L15" s="134">
        <f t="shared" si="4"/>
        <v>0</v>
      </c>
      <c r="M15" s="134">
        <f t="shared" si="4"/>
        <v>0</v>
      </c>
      <c r="N15" s="135"/>
      <c r="O15" s="134">
        <f t="shared" si="5"/>
        <v>0</v>
      </c>
      <c r="P15" s="301"/>
    </row>
    <row r="16" spans="1:16" s="124" customFormat="1" x14ac:dyDescent="0.25">
      <c r="A16" s="120">
        <v>11020000</v>
      </c>
      <c r="B16" s="121" t="s">
        <v>135</v>
      </c>
      <c r="C16" s="122">
        <f>C17</f>
        <v>102200</v>
      </c>
      <c r="D16" s="122">
        <f>D17</f>
        <v>12115</v>
      </c>
      <c r="E16" s="122">
        <f t="shared" si="0"/>
        <v>-90085</v>
      </c>
      <c r="F16" s="300">
        <f t="shared" si="1"/>
        <v>11.854207436399216</v>
      </c>
      <c r="G16" s="122">
        <f>G17</f>
        <v>0</v>
      </c>
      <c r="H16" s="122">
        <f>H17</f>
        <v>0</v>
      </c>
      <c r="I16" s="125"/>
      <c r="J16" s="243">
        <f t="shared" si="3"/>
        <v>0</v>
      </c>
      <c r="K16" s="305"/>
      <c r="L16" s="122">
        <f t="shared" si="4"/>
        <v>102200</v>
      </c>
      <c r="M16" s="122">
        <f t="shared" si="4"/>
        <v>12115</v>
      </c>
      <c r="N16" s="120"/>
      <c r="O16" s="122">
        <f t="shared" si="5"/>
        <v>-90085</v>
      </c>
      <c r="P16" s="300">
        <f t="shared" si="2"/>
        <v>11.854207436399218</v>
      </c>
    </row>
    <row r="17" spans="1:17" ht="26.25" x14ac:dyDescent="0.25">
      <c r="A17" s="61">
        <v>11020200</v>
      </c>
      <c r="B17" s="129" t="s">
        <v>136</v>
      </c>
      <c r="C17" s="130">
        <v>102200</v>
      </c>
      <c r="D17" s="130">
        <v>12115</v>
      </c>
      <c r="E17" s="130">
        <f t="shared" si="0"/>
        <v>-90085</v>
      </c>
      <c r="F17" s="312">
        <f t="shared" si="1"/>
        <v>11.854207436399216</v>
      </c>
      <c r="G17" s="132"/>
      <c r="H17" s="61"/>
      <c r="I17" s="133"/>
      <c r="J17" s="243">
        <f t="shared" si="3"/>
        <v>0</v>
      </c>
      <c r="K17" s="305"/>
      <c r="L17" s="134">
        <f t="shared" si="4"/>
        <v>102200</v>
      </c>
      <c r="M17" s="134">
        <f t="shared" si="4"/>
        <v>12115</v>
      </c>
      <c r="N17" s="135"/>
      <c r="O17" s="134">
        <f t="shared" si="5"/>
        <v>-90085</v>
      </c>
      <c r="P17" s="300">
        <f t="shared" si="2"/>
        <v>11.854207436399218</v>
      </c>
    </row>
    <row r="18" spans="1:17" s="12" customFormat="1" ht="26.25" x14ac:dyDescent="0.25">
      <c r="A18" s="142">
        <v>13000000</v>
      </c>
      <c r="B18" s="143" t="s">
        <v>390</v>
      </c>
      <c r="C18" s="144">
        <f>C19+C21</f>
        <v>43000</v>
      </c>
      <c r="D18" s="144">
        <f>D19+D21</f>
        <v>54423.86</v>
      </c>
      <c r="E18" s="144">
        <f t="shared" si="0"/>
        <v>11423.86</v>
      </c>
      <c r="F18" s="312">
        <f t="shared" si="1"/>
        <v>126.56711627906975</v>
      </c>
      <c r="G18" s="145"/>
      <c r="H18" s="142"/>
      <c r="I18" s="146"/>
      <c r="J18" s="243"/>
      <c r="K18" s="305"/>
      <c r="L18" s="122">
        <f t="shared" si="4"/>
        <v>43000</v>
      </c>
      <c r="M18" s="122">
        <f t="shared" si="4"/>
        <v>54423.86</v>
      </c>
      <c r="N18" s="120"/>
      <c r="O18" s="122">
        <f t="shared" si="5"/>
        <v>11423.86</v>
      </c>
      <c r="P18" s="300">
        <f t="shared" si="2"/>
        <v>126.56711627906977</v>
      </c>
    </row>
    <row r="19" spans="1:17" s="11" customFormat="1" ht="36" customHeight="1" x14ac:dyDescent="0.25">
      <c r="A19" s="147">
        <v>13010000</v>
      </c>
      <c r="B19" s="148" t="s">
        <v>391</v>
      </c>
      <c r="C19" s="149">
        <f>C20</f>
        <v>0</v>
      </c>
      <c r="D19" s="149">
        <f>D20</f>
        <v>3.46</v>
      </c>
      <c r="E19" s="149">
        <f t="shared" si="0"/>
        <v>3.46</v>
      </c>
      <c r="F19" s="312">
        <f t="shared" si="1"/>
        <v>0</v>
      </c>
      <c r="G19" s="150"/>
      <c r="H19" s="147"/>
      <c r="I19" s="133"/>
      <c r="J19" s="244"/>
      <c r="K19" s="306"/>
      <c r="L19" s="134">
        <f t="shared" si="4"/>
        <v>0</v>
      </c>
      <c r="M19" s="134">
        <f t="shared" si="4"/>
        <v>3.46</v>
      </c>
      <c r="N19" s="135"/>
      <c r="O19" s="134">
        <f t="shared" si="5"/>
        <v>3.46</v>
      </c>
      <c r="P19" s="301"/>
    </row>
    <row r="20" spans="1:17" ht="33.75" customHeight="1" x14ac:dyDescent="0.25">
      <c r="A20" s="61">
        <v>13010200</v>
      </c>
      <c r="B20" s="129" t="s">
        <v>392</v>
      </c>
      <c r="C20" s="130">
        <v>0</v>
      </c>
      <c r="D20" s="130">
        <v>3.46</v>
      </c>
      <c r="E20" s="130">
        <f t="shared" si="0"/>
        <v>3.46</v>
      </c>
      <c r="F20" s="312">
        <f t="shared" si="1"/>
        <v>0</v>
      </c>
      <c r="G20" s="132"/>
      <c r="H20" s="61"/>
      <c r="I20" s="133"/>
      <c r="J20" s="243">
        <f>H20-G20</f>
        <v>0</v>
      </c>
      <c r="K20" s="305"/>
      <c r="L20" s="134">
        <f t="shared" si="4"/>
        <v>0</v>
      </c>
      <c r="M20" s="134">
        <f t="shared" si="4"/>
        <v>3.46</v>
      </c>
      <c r="N20" s="135"/>
      <c r="O20" s="134">
        <f t="shared" si="5"/>
        <v>3.46</v>
      </c>
      <c r="P20" s="301"/>
    </row>
    <row r="21" spans="1:17" ht="39" customHeight="1" x14ac:dyDescent="0.25">
      <c r="A21" s="61">
        <v>13030000</v>
      </c>
      <c r="B21" s="129" t="s">
        <v>393</v>
      </c>
      <c r="C21" s="130">
        <f>C22</f>
        <v>43000</v>
      </c>
      <c r="D21" s="130">
        <f>D22</f>
        <v>54420.4</v>
      </c>
      <c r="E21" s="130">
        <f t="shared" si="0"/>
        <v>11420.400000000001</v>
      </c>
      <c r="F21" s="312">
        <f t="shared" si="1"/>
        <v>126.55906976744187</v>
      </c>
      <c r="G21" s="132"/>
      <c r="H21" s="61"/>
      <c r="I21" s="133"/>
      <c r="J21" s="243"/>
      <c r="K21" s="305"/>
      <c r="L21" s="134">
        <f t="shared" si="4"/>
        <v>43000</v>
      </c>
      <c r="M21" s="134">
        <f t="shared" si="4"/>
        <v>54420.4</v>
      </c>
      <c r="N21" s="135"/>
      <c r="O21" s="134">
        <f t="shared" si="5"/>
        <v>11420.400000000001</v>
      </c>
      <c r="P21" s="300">
        <f t="shared" si="2"/>
        <v>126.55906976744187</v>
      </c>
    </row>
    <row r="22" spans="1:17" ht="39" x14ac:dyDescent="0.25">
      <c r="A22" s="61">
        <v>13030100</v>
      </c>
      <c r="B22" s="129" t="s">
        <v>394</v>
      </c>
      <c r="C22" s="130">
        <v>43000</v>
      </c>
      <c r="D22" s="130">
        <v>54420.4</v>
      </c>
      <c r="E22" s="130">
        <f t="shared" si="0"/>
        <v>11420.400000000001</v>
      </c>
      <c r="F22" s="312">
        <f t="shared" si="1"/>
        <v>126.55906976744187</v>
      </c>
      <c r="G22" s="132"/>
      <c r="H22" s="61"/>
      <c r="I22" s="133"/>
      <c r="J22" s="243"/>
      <c r="K22" s="305"/>
      <c r="L22" s="134">
        <f t="shared" si="4"/>
        <v>43000</v>
      </c>
      <c r="M22" s="134">
        <f t="shared" si="4"/>
        <v>54420.4</v>
      </c>
      <c r="N22" s="135"/>
      <c r="O22" s="134">
        <f t="shared" si="5"/>
        <v>11420.400000000001</v>
      </c>
      <c r="P22" s="300">
        <f t="shared" si="2"/>
        <v>126.55906976744187</v>
      </c>
    </row>
    <row r="23" spans="1:17" s="124" customFormat="1" x14ac:dyDescent="0.25">
      <c r="A23" s="120">
        <v>14000000</v>
      </c>
      <c r="B23" s="121" t="s">
        <v>33</v>
      </c>
      <c r="C23" s="122">
        <f>C24+C26+C28</f>
        <v>4120700</v>
      </c>
      <c r="D23" s="122">
        <f>D24+D26+D28</f>
        <v>3064348.84</v>
      </c>
      <c r="E23" s="122">
        <f t="shared" si="0"/>
        <v>-1056351.1600000001</v>
      </c>
      <c r="F23" s="300">
        <f t="shared" si="1"/>
        <v>74.364764239085588</v>
      </c>
      <c r="G23" s="122">
        <f>G24+G26+G28</f>
        <v>0</v>
      </c>
      <c r="H23" s="122">
        <f>H24+H26+H28</f>
        <v>0</v>
      </c>
      <c r="I23" s="125"/>
      <c r="J23" s="243">
        <f t="shared" si="3"/>
        <v>0</v>
      </c>
      <c r="K23" s="305"/>
      <c r="L23" s="122">
        <f t="shared" si="4"/>
        <v>4120700</v>
      </c>
      <c r="M23" s="122">
        <f t="shared" si="4"/>
        <v>3064348.84</v>
      </c>
      <c r="N23" s="120"/>
      <c r="O23" s="122">
        <f t="shared" si="5"/>
        <v>-1056351.1600000001</v>
      </c>
      <c r="P23" s="300">
        <f t="shared" si="2"/>
        <v>74.364764239085588</v>
      </c>
    </row>
    <row r="24" spans="1:17" s="124" customFormat="1" ht="30" x14ac:dyDescent="0.25">
      <c r="A24" s="120">
        <v>14020000</v>
      </c>
      <c r="B24" s="121" t="s">
        <v>154</v>
      </c>
      <c r="C24" s="122">
        <f>C25</f>
        <v>624800</v>
      </c>
      <c r="D24" s="122">
        <f>D25</f>
        <v>425964.69</v>
      </c>
      <c r="E24" s="122">
        <f t="shared" si="0"/>
        <v>-198835.31</v>
      </c>
      <c r="F24" s="300">
        <f t="shared" si="1"/>
        <v>68.17616677336747</v>
      </c>
      <c r="G24" s="122">
        <f>G25</f>
        <v>0</v>
      </c>
      <c r="H24" s="122">
        <f>H25</f>
        <v>0</v>
      </c>
      <c r="I24" s="125"/>
      <c r="J24" s="243">
        <f t="shared" si="3"/>
        <v>0</v>
      </c>
      <c r="K24" s="305"/>
      <c r="L24" s="122">
        <f t="shared" si="4"/>
        <v>624800</v>
      </c>
      <c r="M24" s="122">
        <f t="shared" si="4"/>
        <v>425964.69</v>
      </c>
      <c r="N24" s="120"/>
      <c r="O24" s="122">
        <f t="shared" si="5"/>
        <v>-198835.31</v>
      </c>
      <c r="P24" s="300">
        <f t="shared" si="2"/>
        <v>68.176166773367484</v>
      </c>
    </row>
    <row r="25" spans="1:17" x14ac:dyDescent="0.25">
      <c r="A25" s="61">
        <v>14021900</v>
      </c>
      <c r="B25" s="129" t="s">
        <v>155</v>
      </c>
      <c r="C25" s="130">
        <v>624800</v>
      </c>
      <c r="D25" s="130">
        <v>425964.69</v>
      </c>
      <c r="E25" s="130">
        <f t="shared" si="0"/>
        <v>-198835.31</v>
      </c>
      <c r="F25" s="312">
        <f t="shared" si="1"/>
        <v>68.17616677336747</v>
      </c>
      <c r="G25" s="132"/>
      <c r="H25" s="61"/>
      <c r="I25" s="133"/>
      <c r="J25" s="243">
        <f t="shared" si="3"/>
        <v>0</v>
      </c>
      <c r="K25" s="305"/>
      <c r="L25" s="134">
        <f t="shared" si="4"/>
        <v>624800</v>
      </c>
      <c r="M25" s="134">
        <f t="shared" si="4"/>
        <v>425964.69</v>
      </c>
      <c r="N25" s="135"/>
      <c r="O25" s="134">
        <f t="shared" si="5"/>
        <v>-198835.31</v>
      </c>
      <c r="P25" s="301">
        <f t="shared" si="2"/>
        <v>68.176166773367484</v>
      </c>
    </row>
    <row r="26" spans="1:17" s="124" customFormat="1" ht="30" x14ac:dyDescent="0.25">
      <c r="A26" s="120">
        <v>14030000</v>
      </c>
      <c r="B26" s="121" t="s">
        <v>156</v>
      </c>
      <c r="C26" s="122">
        <f>C27</f>
        <v>2303600</v>
      </c>
      <c r="D26" s="122">
        <f>D27</f>
        <v>1471905.09</v>
      </c>
      <c r="E26" s="122">
        <f t="shared" si="0"/>
        <v>-831694.90999999992</v>
      </c>
      <c r="F26" s="300">
        <f t="shared" si="1"/>
        <v>63.895862562944963</v>
      </c>
      <c r="G26" s="122">
        <f>G27</f>
        <v>0</v>
      </c>
      <c r="H26" s="122">
        <f>H27</f>
        <v>0</v>
      </c>
      <c r="I26" s="125"/>
      <c r="J26" s="243">
        <f t="shared" si="3"/>
        <v>0</v>
      </c>
      <c r="K26" s="305"/>
      <c r="L26" s="122">
        <f t="shared" si="4"/>
        <v>2303600</v>
      </c>
      <c r="M26" s="122">
        <f t="shared" si="4"/>
        <v>1471905.09</v>
      </c>
      <c r="N26" s="120"/>
      <c r="O26" s="122">
        <f t="shared" si="5"/>
        <v>-831694.90999999992</v>
      </c>
      <c r="P26" s="300">
        <f t="shared" si="2"/>
        <v>63.895862562944963</v>
      </c>
    </row>
    <row r="27" spans="1:17" x14ac:dyDescent="0.25">
      <c r="A27" s="61">
        <v>14031900</v>
      </c>
      <c r="B27" s="129" t="s">
        <v>155</v>
      </c>
      <c r="C27" s="130">
        <v>2303600</v>
      </c>
      <c r="D27" s="130">
        <v>1471905.09</v>
      </c>
      <c r="E27" s="130">
        <f t="shared" si="0"/>
        <v>-831694.90999999992</v>
      </c>
      <c r="F27" s="312">
        <f t="shared" si="1"/>
        <v>63.895862562944963</v>
      </c>
      <c r="G27" s="132"/>
      <c r="H27" s="61"/>
      <c r="I27" s="133"/>
      <c r="J27" s="243">
        <f t="shared" si="3"/>
        <v>0</v>
      </c>
      <c r="K27" s="305"/>
      <c r="L27" s="134">
        <f t="shared" si="4"/>
        <v>2303600</v>
      </c>
      <c r="M27" s="134">
        <f t="shared" si="4"/>
        <v>1471905.09</v>
      </c>
      <c r="N27" s="135"/>
      <c r="O27" s="134">
        <f t="shared" si="5"/>
        <v>-831694.90999999992</v>
      </c>
      <c r="P27" s="301">
        <f t="shared" si="2"/>
        <v>63.895862562944963</v>
      </c>
    </row>
    <row r="28" spans="1:17" s="124" customFormat="1" ht="45" x14ac:dyDescent="0.25">
      <c r="A28" s="120">
        <v>14040000</v>
      </c>
      <c r="B28" s="121" t="s">
        <v>347</v>
      </c>
      <c r="C28" s="122">
        <v>1192300</v>
      </c>
      <c r="D28" s="122">
        <v>1166479.06</v>
      </c>
      <c r="E28" s="122">
        <f t="shared" si="0"/>
        <v>-25820.939999999944</v>
      </c>
      <c r="F28" s="300">
        <f t="shared" si="1"/>
        <v>97.834358802314853</v>
      </c>
      <c r="G28" s="126"/>
      <c r="H28" s="120"/>
      <c r="I28" s="125"/>
      <c r="J28" s="243">
        <f t="shared" si="3"/>
        <v>0</v>
      </c>
      <c r="K28" s="305"/>
      <c r="L28" s="122">
        <f t="shared" si="4"/>
        <v>1192300</v>
      </c>
      <c r="M28" s="122">
        <f t="shared" si="4"/>
        <v>1166479.06</v>
      </c>
      <c r="N28" s="120"/>
      <c r="O28" s="122">
        <f t="shared" si="5"/>
        <v>-25820.939999999944</v>
      </c>
      <c r="P28" s="301">
        <f t="shared" si="2"/>
        <v>97.834358802314853</v>
      </c>
    </row>
    <row r="29" spans="1:17" s="124" customFormat="1" x14ac:dyDescent="0.25">
      <c r="A29" s="120">
        <v>18000000</v>
      </c>
      <c r="B29" s="121" t="s">
        <v>348</v>
      </c>
      <c r="C29" s="122">
        <f>C30+C43+C41</f>
        <v>15602000</v>
      </c>
      <c r="D29" s="122">
        <f>D30+D43+D41</f>
        <v>15761720.539999999</v>
      </c>
      <c r="E29" s="122">
        <f t="shared" si="0"/>
        <v>159720.53999999911</v>
      </c>
      <c r="F29" s="300">
        <f t="shared" si="1"/>
        <v>101.02371836943982</v>
      </c>
      <c r="G29" s="122">
        <f>G30+G43</f>
        <v>0</v>
      </c>
      <c r="H29" s="122">
        <f>H30+H43</f>
        <v>0</v>
      </c>
      <c r="I29" s="125"/>
      <c r="J29" s="243">
        <f t="shared" si="3"/>
        <v>0</v>
      </c>
      <c r="K29" s="305"/>
      <c r="L29" s="122">
        <f t="shared" si="4"/>
        <v>15602000</v>
      </c>
      <c r="M29" s="122">
        <f t="shared" si="4"/>
        <v>15761720.539999999</v>
      </c>
      <c r="N29" s="120"/>
      <c r="O29" s="122">
        <f t="shared" si="5"/>
        <v>159720.53999999911</v>
      </c>
      <c r="P29" s="300">
        <f t="shared" si="2"/>
        <v>101.02371836943981</v>
      </c>
    </row>
    <row r="30" spans="1:17" s="124" customFormat="1" x14ac:dyDescent="0.25">
      <c r="A30" s="120">
        <v>18010000</v>
      </c>
      <c r="B30" s="121" t="s">
        <v>24</v>
      </c>
      <c r="C30" s="122">
        <f>C31+C32+C33+C34+C35+C36+C37+C38+C39+C40</f>
        <v>9027600</v>
      </c>
      <c r="D30" s="122">
        <f>D31+D32+D33+D34+D35+D36+D37+D38+D39+D40</f>
        <v>8864928.5599999987</v>
      </c>
      <c r="E30" s="122">
        <f t="shared" si="0"/>
        <v>-162671.44000000134</v>
      </c>
      <c r="F30" s="300">
        <f t="shared" si="1"/>
        <v>98.19806548805883</v>
      </c>
      <c r="G30" s="122">
        <f>G31+G32+G33+G34+G35+G36+G37+G38+G39+G40</f>
        <v>0</v>
      </c>
      <c r="H30" s="122">
        <f>H31+H32+H33+H34+H35+H36+H37+H38+H39+H40</f>
        <v>0</v>
      </c>
      <c r="I30" s="125"/>
      <c r="J30" s="243">
        <f t="shared" si="3"/>
        <v>0</v>
      </c>
      <c r="K30" s="305"/>
      <c r="L30" s="122">
        <f t="shared" si="4"/>
        <v>9027600</v>
      </c>
      <c r="M30" s="122">
        <f t="shared" si="4"/>
        <v>8864928.5599999987</v>
      </c>
      <c r="N30" s="120"/>
      <c r="O30" s="122">
        <f t="shared" si="5"/>
        <v>-162671.44000000134</v>
      </c>
      <c r="P30" s="300">
        <f t="shared" si="2"/>
        <v>98.19806548805883</v>
      </c>
    </row>
    <row r="31" spans="1:17" ht="39" x14ac:dyDescent="0.25">
      <c r="A31" s="61">
        <v>18010100</v>
      </c>
      <c r="B31" s="129" t="s">
        <v>349</v>
      </c>
      <c r="C31" s="130">
        <v>26900</v>
      </c>
      <c r="D31" s="130">
        <v>12008.39</v>
      </c>
      <c r="E31" s="130">
        <f t="shared" si="0"/>
        <v>-14891.61</v>
      </c>
      <c r="F31" s="312">
        <f t="shared" si="1"/>
        <v>44.640855018587359</v>
      </c>
      <c r="G31" s="132"/>
      <c r="H31" s="61"/>
      <c r="I31" s="133"/>
      <c r="J31" s="243">
        <f t="shared" si="3"/>
        <v>0</v>
      </c>
      <c r="K31" s="305"/>
      <c r="L31" s="134">
        <f t="shared" si="4"/>
        <v>26900</v>
      </c>
      <c r="M31" s="134">
        <f t="shared" si="4"/>
        <v>12008.39</v>
      </c>
      <c r="N31" s="135"/>
      <c r="O31" s="134">
        <f t="shared" si="5"/>
        <v>-14891.61</v>
      </c>
      <c r="P31" s="301">
        <f t="shared" si="2"/>
        <v>44.640855018587359</v>
      </c>
      <c r="Q31" s="136"/>
    </row>
    <row r="32" spans="1:17" ht="51" customHeight="1" x14ac:dyDescent="0.25">
      <c r="A32" s="61">
        <v>18010200</v>
      </c>
      <c r="B32" s="129" t="s">
        <v>98</v>
      </c>
      <c r="C32" s="130">
        <v>1200</v>
      </c>
      <c r="D32" s="130">
        <v>453.5</v>
      </c>
      <c r="E32" s="130">
        <f t="shared" si="0"/>
        <v>-746.5</v>
      </c>
      <c r="F32" s="312">
        <f t="shared" si="1"/>
        <v>37.791666666666671</v>
      </c>
      <c r="G32" s="132"/>
      <c r="H32" s="61"/>
      <c r="I32" s="133"/>
      <c r="J32" s="243">
        <f t="shared" si="3"/>
        <v>0</v>
      </c>
      <c r="K32" s="305"/>
      <c r="L32" s="134">
        <f t="shared" si="4"/>
        <v>1200</v>
      </c>
      <c r="M32" s="134">
        <f t="shared" si="4"/>
        <v>453.5</v>
      </c>
      <c r="N32" s="135"/>
      <c r="O32" s="134">
        <f t="shared" si="5"/>
        <v>-746.5</v>
      </c>
      <c r="P32" s="301">
        <f t="shared" si="2"/>
        <v>37.791666666666664</v>
      </c>
      <c r="Q32" s="136"/>
    </row>
    <row r="33" spans="1:17" ht="24.75" customHeight="1" x14ac:dyDescent="0.25">
      <c r="A33" s="61">
        <v>18010300</v>
      </c>
      <c r="B33" s="129" t="s">
        <v>99</v>
      </c>
      <c r="C33" s="130">
        <v>0</v>
      </c>
      <c r="D33" s="130">
        <v>0</v>
      </c>
      <c r="E33" s="130">
        <f t="shared" si="0"/>
        <v>0</v>
      </c>
      <c r="F33" s="312">
        <f t="shared" si="1"/>
        <v>0</v>
      </c>
      <c r="G33" s="132"/>
      <c r="H33" s="61"/>
      <c r="I33" s="133"/>
      <c r="J33" s="243">
        <f t="shared" si="3"/>
        <v>0</v>
      </c>
      <c r="K33" s="305"/>
      <c r="L33" s="134">
        <f t="shared" si="4"/>
        <v>0</v>
      </c>
      <c r="M33" s="134">
        <f t="shared" si="4"/>
        <v>0</v>
      </c>
      <c r="N33" s="135"/>
      <c r="O33" s="134">
        <f t="shared" si="5"/>
        <v>0</v>
      </c>
      <c r="P33" s="301"/>
      <c r="Q33" s="136"/>
    </row>
    <row r="34" spans="1:17" ht="39" x14ac:dyDescent="0.25">
      <c r="A34" s="61">
        <v>18010400</v>
      </c>
      <c r="B34" s="129" t="s">
        <v>350</v>
      </c>
      <c r="C34" s="130">
        <v>349800</v>
      </c>
      <c r="D34" s="130">
        <v>566066.61</v>
      </c>
      <c r="E34" s="130">
        <f t="shared" si="0"/>
        <v>216266.61</v>
      </c>
      <c r="F34" s="312">
        <f t="shared" si="1"/>
        <v>161.82578902229844</v>
      </c>
      <c r="G34" s="132"/>
      <c r="H34" s="61"/>
      <c r="I34" s="133"/>
      <c r="J34" s="243">
        <f t="shared" si="3"/>
        <v>0</v>
      </c>
      <c r="K34" s="305"/>
      <c r="L34" s="134">
        <f t="shared" si="4"/>
        <v>349800</v>
      </c>
      <c r="M34" s="134">
        <f t="shared" si="4"/>
        <v>566066.61</v>
      </c>
      <c r="N34" s="135"/>
      <c r="O34" s="134">
        <f t="shared" si="5"/>
        <v>216266.61</v>
      </c>
      <c r="P34" s="301">
        <f t="shared" si="2"/>
        <v>161.82578902229847</v>
      </c>
    </row>
    <row r="35" spans="1:17" s="54" customFormat="1" x14ac:dyDescent="0.25">
      <c r="A35" s="132">
        <v>18010500</v>
      </c>
      <c r="B35" s="137" t="s">
        <v>351</v>
      </c>
      <c r="C35" s="131">
        <v>1526800</v>
      </c>
      <c r="D35" s="131">
        <v>1510335.25</v>
      </c>
      <c r="E35" s="131">
        <f t="shared" si="0"/>
        <v>-16464.75</v>
      </c>
      <c r="F35" s="312">
        <f t="shared" si="1"/>
        <v>98.921617107676184</v>
      </c>
      <c r="G35" s="132"/>
      <c r="H35" s="132"/>
      <c r="I35" s="133"/>
      <c r="J35" s="241">
        <f t="shared" si="3"/>
        <v>0</v>
      </c>
      <c r="K35" s="307"/>
      <c r="L35" s="138">
        <f t="shared" si="4"/>
        <v>1526800</v>
      </c>
      <c r="M35" s="138">
        <f t="shared" si="4"/>
        <v>1510335.25</v>
      </c>
      <c r="N35" s="139"/>
      <c r="O35" s="138">
        <f t="shared" si="5"/>
        <v>-16464.75</v>
      </c>
      <c r="P35" s="301">
        <f t="shared" si="2"/>
        <v>98.921617107676184</v>
      </c>
    </row>
    <row r="36" spans="1:17" s="54" customFormat="1" x14ac:dyDescent="0.25">
      <c r="A36" s="132">
        <v>18010600</v>
      </c>
      <c r="B36" s="137" t="s">
        <v>352</v>
      </c>
      <c r="C36" s="131">
        <v>5952600</v>
      </c>
      <c r="D36" s="131">
        <v>5701593.5300000003</v>
      </c>
      <c r="E36" s="131">
        <f t="shared" si="0"/>
        <v>-251006.46999999974</v>
      </c>
      <c r="F36" s="312">
        <f t="shared" si="1"/>
        <v>95.783246480529513</v>
      </c>
      <c r="G36" s="132"/>
      <c r="H36" s="132"/>
      <c r="I36" s="133"/>
      <c r="J36" s="241">
        <f t="shared" si="3"/>
        <v>0</v>
      </c>
      <c r="K36" s="307"/>
      <c r="L36" s="138">
        <f t="shared" si="4"/>
        <v>5952600</v>
      </c>
      <c r="M36" s="138">
        <f t="shared" si="4"/>
        <v>5701593.5300000003</v>
      </c>
      <c r="N36" s="139"/>
      <c r="O36" s="138">
        <f t="shared" si="5"/>
        <v>-251006.46999999974</v>
      </c>
      <c r="P36" s="301">
        <f t="shared" si="2"/>
        <v>95.783246480529527</v>
      </c>
    </row>
    <row r="37" spans="1:17" x14ac:dyDescent="0.25">
      <c r="A37" s="61">
        <v>18010700</v>
      </c>
      <c r="B37" s="129" t="s">
        <v>353</v>
      </c>
      <c r="C37" s="130">
        <v>152100</v>
      </c>
      <c r="D37" s="130">
        <v>100402.43</v>
      </c>
      <c r="E37" s="130">
        <f t="shared" si="0"/>
        <v>-51697.570000000007</v>
      </c>
      <c r="F37" s="312">
        <f t="shared" si="1"/>
        <v>66.010802103879016</v>
      </c>
      <c r="G37" s="132"/>
      <c r="H37" s="61"/>
      <c r="I37" s="133"/>
      <c r="J37" s="243">
        <f t="shared" si="3"/>
        <v>0</v>
      </c>
      <c r="K37" s="305"/>
      <c r="L37" s="134">
        <f t="shared" si="4"/>
        <v>152100</v>
      </c>
      <c r="M37" s="134">
        <f t="shared" si="4"/>
        <v>100402.43</v>
      </c>
      <c r="N37" s="135"/>
      <c r="O37" s="134">
        <f t="shared" si="5"/>
        <v>-51697.570000000007</v>
      </c>
      <c r="P37" s="301">
        <f t="shared" si="2"/>
        <v>66.010802103879016</v>
      </c>
    </row>
    <row r="38" spans="1:17" x14ac:dyDescent="0.25">
      <c r="A38" s="61">
        <v>18010900</v>
      </c>
      <c r="B38" s="129" t="s">
        <v>354</v>
      </c>
      <c r="C38" s="130">
        <v>839700</v>
      </c>
      <c r="D38" s="130">
        <v>923532.99</v>
      </c>
      <c r="E38" s="130">
        <f t="shared" si="0"/>
        <v>83832.989999999991</v>
      </c>
      <c r="F38" s="312">
        <f t="shared" si="1"/>
        <v>109.983683458378</v>
      </c>
      <c r="G38" s="132"/>
      <c r="H38" s="61"/>
      <c r="I38" s="133"/>
      <c r="J38" s="243">
        <f t="shared" si="3"/>
        <v>0</v>
      </c>
      <c r="K38" s="305"/>
      <c r="L38" s="134">
        <f t="shared" si="4"/>
        <v>839700</v>
      </c>
      <c r="M38" s="134">
        <f t="shared" si="4"/>
        <v>923532.99</v>
      </c>
      <c r="N38" s="135"/>
      <c r="O38" s="134">
        <f t="shared" si="5"/>
        <v>83832.989999999991</v>
      </c>
      <c r="P38" s="301">
        <f t="shared" si="2"/>
        <v>109.983683458378</v>
      </c>
    </row>
    <row r="39" spans="1:17" x14ac:dyDescent="0.25">
      <c r="A39" s="61">
        <v>18011000</v>
      </c>
      <c r="B39" s="129" t="s">
        <v>355</v>
      </c>
      <c r="C39" s="130">
        <v>53800</v>
      </c>
      <c r="D39" s="130">
        <v>4586.7</v>
      </c>
      <c r="E39" s="130">
        <f t="shared" si="0"/>
        <v>-49213.3</v>
      </c>
      <c r="F39" s="312">
        <f t="shared" si="1"/>
        <v>8.5254646840148691</v>
      </c>
      <c r="G39" s="132"/>
      <c r="H39" s="61"/>
      <c r="I39" s="133"/>
      <c r="J39" s="243">
        <f t="shared" si="3"/>
        <v>0</v>
      </c>
      <c r="K39" s="305"/>
      <c r="L39" s="134">
        <f t="shared" si="4"/>
        <v>53800</v>
      </c>
      <c r="M39" s="134">
        <f t="shared" si="4"/>
        <v>4586.7</v>
      </c>
      <c r="N39" s="135"/>
      <c r="O39" s="134">
        <f t="shared" si="5"/>
        <v>-49213.3</v>
      </c>
      <c r="P39" s="301">
        <f t="shared" si="2"/>
        <v>8.5254646840148691</v>
      </c>
    </row>
    <row r="40" spans="1:17" x14ac:dyDescent="0.25">
      <c r="A40" s="61">
        <v>18011100</v>
      </c>
      <c r="B40" s="129" t="s">
        <v>356</v>
      </c>
      <c r="C40" s="130">
        <v>124700</v>
      </c>
      <c r="D40" s="130">
        <v>45949.16</v>
      </c>
      <c r="E40" s="130">
        <f t="shared" si="0"/>
        <v>-78750.84</v>
      </c>
      <c r="F40" s="312">
        <f t="shared" si="1"/>
        <v>36.847762630312751</v>
      </c>
      <c r="G40" s="132"/>
      <c r="H40" s="61"/>
      <c r="I40" s="133"/>
      <c r="J40" s="243">
        <f t="shared" si="3"/>
        <v>0</v>
      </c>
      <c r="K40" s="305"/>
      <c r="L40" s="134">
        <f t="shared" si="4"/>
        <v>124700</v>
      </c>
      <c r="M40" s="134">
        <f t="shared" si="4"/>
        <v>45949.16</v>
      </c>
      <c r="N40" s="135"/>
      <c r="O40" s="134">
        <f t="shared" si="5"/>
        <v>-78750.84</v>
      </c>
      <c r="P40" s="301">
        <f t="shared" si="2"/>
        <v>36.847762630312751</v>
      </c>
    </row>
    <row r="41" spans="1:17" s="124" customFormat="1" ht="45" hidden="1" x14ac:dyDescent="0.25">
      <c r="A41" s="245">
        <v>18040000</v>
      </c>
      <c r="B41" s="245" t="s">
        <v>293</v>
      </c>
      <c r="C41" s="122">
        <f>C42</f>
        <v>0</v>
      </c>
      <c r="D41" s="246">
        <f>D42</f>
        <v>0</v>
      </c>
      <c r="E41" s="122">
        <f t="shared" si="0"/>
        <v>0</v>
      </c>
      <c r="F41" s="300">
        <f t="shared" si="1"/>
        <v>0</v>
      </c>
      <c r="G41" s="126"/>
      <c r="H41" s="120"/>
      <c r="I41" s="125"/>
      <c r="J41" s="243"/>
      <c r="K41" s="305"/>
      <c r="L41" s="122">
        <f t="shared" si="4"/>
        <v>0</v>
      </c>
      <c r="M41" s="122">
        <f t="shared" si="4"/>
        <v>0</v>
      </c>
      <c r="N41" s="120"/>
      <c r="O41" s="122">
        <f t="shared" si="5"/>
        <v>0</v>
      </c>
      <c r="P41" s="300" t="e">
        <f t="shared" si="2"/>
        <v>#DIV/0!</v>
      </c>
    </row>
    <row r="42" spans="1:17" ht="45" hidden="1" x14ac:dyDescent="0.25">
      <c r="A42" s="247">
        <v>18040100</v>
      </c>
      <c r="B42" s="247" t="s">
        <v>294</v>
      </c>
      <c r="C42" s="130"/>
      <c r="D42" s="248"/>
      <c r="E42" s="130">
        <f t="shared" si="0"/>
        <v>0</v>
      </c>
      <c r="F42" s="312">
        <f t="shared" si="1"/>
        <v>0</v>
      </c>
      <c r="G42" s="132"/>
      <c r="H42" s="61"/>
      <c r="I42" s="133"/>
      <c r="J42" s="243"/>
      <c r="K42" s="305"/>
      <c r="L42" s="134">
        <f t="shared" si="4"/>
        <v>0</v>
      </c>
      <c r="M42" s="134">
        <f t="shared" si="4"/>
        <v>0</v>
      </c>
      <c r="N42" s="135"/>
      <c r="O42" s="134">
        <f t="shared" si="5"/>
        <v>0</v>
      </c>
      <c r="P42" s="300" t="e">
        <f t="shared" si="2"/>
        <v>#DIV/0!</v>
      </c>
    </row>
    <row r="43" spans="1:17" s="124" customFormat="1" x14ac:dyDescent="0.25">
      <c r="A43" s="120">
        <v>18050000</v>
      </c>
      <c r="B43" s="121" t="s">
        <v>357</v>
      </c>
      <c r="C43" s="122">
        <f>C44+C45+C46</f>
        <v>6574400</v>
      </c>
      <c r="D43" s="122">
        <f>D44+D45+D46</f>
        <v>6896791.9800000004</v>
      </c>
      <c r="E43" s="122">
        <f t="shared" si="0"/>
        <v>322391.98000000045</v>
      </c>
      <c r="F43" s="300">
        <f t="shared" si="1"/>
        <v>104.90374756631783</v>
      </c>
      <c r="G43" s="122">
        <f>G44+G45+G46</f>
        <v>0</v>
      </c>
      <c r="H43" s="122">
        <f>H44+H45+H46</f>
        <v>0</v>
      </c>
      <c r="I43" s="125"/>
      <c r="J43" s="243">
        <f t="shared" si="3"/>
        <v>0</v>
      </c>
      <c r="K43" s="305"/>
      <c r="L43" s="122">
        <f t="shared" si="4"/>
        <v>6574400</v>
      </c>
      <c r="M43" s="122">
        <f t="shared" si="4"/>
        <v>6896791.9800000004</v>
      </c>
      <c r="N43" s="120"/>
      <c r="O43" s="122">
        <f t="shared" si="5"/>
        <v>322391.98000000045</v>
      </c>
      <c r="P43" s="300">
        <f t="shared" si="2"/>
        <v>104.90374756631785</v>
      </c>
    </row>
    <row r="44" spans="1:17" x14ac:dyDescent="0.25">
      <c r="A44" s="61">
        <v>18050300</v>
      </c>
      <c r="B44" s="129" t="s">
        <v>358</v>
      </c>
      <c r="C44" s="130">
        <v>243200</v>
      </c>
      <c r="D44" s="130">
        <v>226225.82</v>
      </c>
      <c r="E44" s="130">
        <f t="shared" si="0"/>
        <v>-16974.179999999993</v>
      </c>
      <c r="F44" s="312">
        <f t="shared" si="1"/>
        <v>93.020485197368416</v>
      </c>
      <c r="G44" s="132"/>
      <c r="H44" s="61"/>
      <c r="I44" s="133"/>
      <c r="J44" s="243">
        <f t="shared" si="3"/>
        <v>0</v>
      </c>
      <c r="K44" s="305"/>
      <c r="L44" s="134">
        <f t="shared" si="4"/>
        <v>243200</v>
      </c>
      <c r="M44" s="134">
        <f t="shared" si="4"/>
        <v>226225.82</v>
      </c>
      <c r="N44" s="135"/>
      <c r="O44" s="134">
        <f t="shared" si="5"/>
        <v>-16974.179999999993</v>
      </c>
      <c r="P44" s="301">
        <f t="shared" si="2"/>
        <v>93.02048519736843</v>
      </c>
    </row>
    <row r="45" spans="1:17" x14ac:dyDescent="0.25">
      <c r="A45" s="61">
        <v>18050400</v>
      </c>
      <c r="B45" s="129" t="s">
        <v>359</v>
      </c>
      <c r="C45" s="130">
        <v>4011800</v>
      </c>
      <c r="D45" s="130">
        <v>3970326.93</v>
      </c>
      <c r="E45" s="130">
        <f t="shared" si="0"/>
        <v>-41473.069999999832</v>
      </c>
      <c r="F45" s="312">
        <f t="shared" si="1"/>
        <v>98.966222892467229</v>
      </c>
      <c r="G45" s="132"/>
      <c r="H45" s="61"/>
      <c r="I45" s="133"/>
      <c r="J45" s="243">
        <f t="shared" si="3"/>
        <v>0</v>
      </c>
      <c r="K45" s="305"/>
      <c r="L45" s="134">
        <f t="shared" si="4"/>
        <v>4011800</v>
      </c>
      <c r="M45" s="134">
        <f t="shared" si="4"/>
        <v>3970326.93</v>
      </c>
      <c r="N45" s="135"/>
      <c r="O45" s="134">
        <f t="shared" si="5"/>
        <v>-41473.069999999832</v>
      </c>
      <c r="P45" s="301">
        <f t="shared" si="2"/>
        <v>98.966222892467229</v>
      </c>
    </row>
    <row r="46" spans="1:17" ht="64.5" x14ac:dyDescent="0.25">
      <c r="A46" s="61">
        <v>18050500</v>
      </c>
      <c r="B46" s="129" t="s">
        <v>360</v>
      </c>
      <c r="C46" s="130">
        <v>2319400</v>
      </c>
      <c r="D46" s="130">
        <v>2700239.23</v>
      </c>
      <c r="E46" s="130">
        <f t="shared" si="0"/>
        <v>380839.23</v>
      </c>
      <c r="F46" s="312">
        <f t="shared" si="1"/>
        <v>116.41973053375874</v>
      </c>
      <c r="G46" s="132"/>
      <c r="H46" s="61"/>
      <c r="I46" s="133"/>
      <c r="J46" s="243">
        <f t="shared" si="3"/>
        <v>0</v>
      </c>
      <c r="K46" s="305"/>
      <c r="L46" s="134">
        <f t="shared" si="4"/>
        <v>2319400</v>
      </c>
      <c r="M46" s="134">
        <f t="shared" si="4"/>
        <v>2700239.23</v>
      </c>
      <c r="N46" s="135"/>
      <c r="O46" s="134">
        <f t="shared" si="5"/>
        <v>380839.23</v>
      </c>
      <c r="P46" s="301">
        <f t="shared" si="2"/>
        <v>116.41973053375872</v>
      </c>
    </row>
    <row r="47" spans="1:17" s="124" customFormat="1" x14ac:dyDescent="0.25">
      <c r="A47" s="249">
        <v>19000000</v>
      </c>
      <c r="B47" s="121" t="s">
        <v>361</v>
      </c>
      <c r="C47" s="122">
        <f>C48</f>
        <v>0</v>
      </c>
      <c r="D47" s="122">
        <f>D48</f>
        <v>0</v>
      </c>
      <c r="E47" s="122">
        <f t="shared" si="0"/>
        <v>0</v>
      </c>
      <c r="F47" s="300">
        <f t="shared" si="1"/>
        <v>0</v>
      </c>
      <c r="G47" s="241">
        <f>G48</f>
        <v>26600</v>
      </c>
      <c r="H47" s="241">
        <f>H48</f>
        <v>32372.35</v>
      </c>
      <c r="I47" s="242"/>
      <c r="J47" s="243">
        <f t="shared" si="3"/>
        <v>5772.3499999999985</v>
      </c>
      <c r="K47" s="305">
        <f t="shared" ref="K47:K52" si="6">H47/G47%</f>
        <v>121.70056390977443</v>
      </c>
      <c r="L47" s="122">
        <f t="shared" si="4"/>
        <v>26600</v>
      </c>
      <c r="M47" s="122">
        <f t="shared" si="4"/>
        <v>32372.35</v>
      </c>
      <c r="N47" s="120"/>
      <c r="O47" s="122">
        <f t="shared" si="5"/>
        <v>5772.3499999999985</v>
      </c>
      <c r="P47" s="300">
        <f t="shared" si="2"/>
        <v>121.70056390977443</v>
      </c>
    </row>
    <row r="48" spans="1:17" s="124" customFormat="1" x14ac:dyDescent="0.25">
      <c r="A48" s="249">
        <v>19010000</v>
      </c>
      <c r="B48" s="121" t="s">
        <v>362</v>
      </c>
      <c r="C48" s="122">
        <f>C49+C50+C51</f>
        <v>0</v>
      </c>
      <c r="D48" s="122">
        <f>D49+D50+D51</f>
        <v>0</v>
      </c>
      <c r="E48" s="122">
        <f t="shared" si="0"/>
        <v>0</v>
      </c>
      <c r="F48" s="300">
        <f t="shared" si="1"/>
        <v>0</v>
      </c>
      <c r="G48" s="241">
        <f>G49+G50+G51</f>
        <v>26600</v>
      </c>
      <c r="H48" s="241">
        <f>H49+H50+H51</f>
        <v>32372.35</v>
      </c>
      <c r="I48" s="242"/>
      <c r="J48" s="243">
        <f t="shared" si="3"/>
        <v>5772.3499999999985</v>
      </c>
      <c r="K48" s="305">
        <f t="shared" si="6"/>
        <v>121.70056390977443</v>
      </c>
      <c r="L48" s="122">
        <f t="shared" si="4"/>
        <v>26600</v>
      </c>
      <c r="M48" s="122">
        <f t="shared" si="4"/>
        <v>32372.35</v>
      </c>
      <c r="N48" s="120"/>
      <c r="O48" s="122">
        <f t="shared" si="5"/>
        <v>5772.3499999999985</v>
      </c>
      <c r="P48" s="300">
        <f t="shared" si="2"/>
        <v>121.70056390977443</v>
      </c>
    </row>
    <row r="49" spans="1:16" ht="39" x14ac:dyDescent="0.25">
      <c r="A49" s="250">
        <v>19010100</v>
      </c>
      <c r="B49" s="129" t="s">
        <v>363</v>
      </c>
      <c r="C49" s="130"/>
      <c r="D49" s="130"/>
      <c r="E49" s="130">
        <f t="shared" si="0"/>
        <v>0</v>
      </c>
      <c r="F49" s="312">
        <f t="shared" si="1"/>
        <v>0</v>
      </c>
      <c r="G49" s="251">
        <v>13100</v>
      </c>
      <c r="H49" s="252">
        <v>11548.54</v>
      </c>
      <c r="I49" s="253"/>
      <c r="J49" s="243">
        <f t="shared" si="3"/>
        <v>-1551.4599999999991</v>
      </c>
      <c r="K49" s="305">
        <f t="shared" si="6"/>
        <v>88.156793893129773</v>
      </c>
      <c r="L49" s="134">
        <f t="shared" si="4"/>
        <v>13100</v>
      </c>
      <c r="M49" s="134">
        <f t="shared" si="4"/>
        <v>11548.54</v>
      </c>
      <c r="N49" s="135"/>
      <c r="O49" s="134">
        <f t="shared" si="5"/>
        <v>-1551.4599999999991</v>
      </c>
      <c r="P49" s="301">
        <f t="shared" si="2"/>
        <v>88.156793893129773</v>
      </c>
    </row>
    <row r="50" spans="1:16" ht="26.25" x14ac:dyDescent="0.25">
      <c r="A50" s="250">
        <v>19010200</v>
      </c>
      <c r="B50" s="129" t="s">
        <v>364</v>
      </c>
      <c r="C50" s="130"/>
      <c r="D50" s="130"/>
      <c r="E50" s="130">
        <f t="shared" si="0"/>
        <v>0</v>
      </c>
      <c r="F50" s="312">
        <f t="shared" si="1"/>
        <v>0</v>
      </c>
      <c r="G50" s="251">
        <v>6100</v>
      </c>
      <c r="H50" s="252">
        <v>1798.42</v>
      </c>
      <c r="I50" s="253"/>
      <c r="J50" s="243">
        <f t="shared" si="3"/>
        <v>-4301.58</v>
      </c>
      <c r="K50" s="305">
        <f t="shared" si="6"/>
        <v>29.482295081967216</v>
      </c>
      <c r="L50" s="134">
        <f t="shared" si="4"/>
        <v>6100</v>
      </c>
      <c r="M50" s="134">
        <f t="shared" si="4"/>
        <v>1798.42</v>
      </c>
      <c r="N50" s="135"/>
      <c r="O50" s="134">
        <f t="shared" si="5"/>
        <v>-4301.58</v>
      </c>
      <c r="P50" s="301">
        <f t="shared" si="2"/>
        <v>29.482295081967216</v>
      </c>
    </row>
    <row r="51" spans="1:16" ht="51.75" x14ac:dyDescent="0.25">
      <c r="A51" s="250">
        <v>19010300</v>
      </c>
      <c r="B51" s="129" t="s">
        <v>365</v>
      </c>
      <c r="C51" s="130"/>
      <c r="D51" s="130"/>
      <c r="E51" s="130">
        <f t="shared" si="0"/>
        <v>0</v>
      </c>
      <c r="F51" s="312">
        <f t="shared" si="1"/>
        <v>0</v>
      </c>
      <c r="G51" s="251">
        <v>7400</v>
      </c>
      <c r="H51" s="252">
        <v>19025.39</v>
      </c>
      <c r="I51" s="253"/>
      <c r="J51" s="243">
        <f t="shared" si="3"/>
        <v>11625.39</v>
      </c>
      <c r="K51" s="305">
        <f t="shared" si="6"/>
        <v>257.09986486486486</v>
      </c>
      <c r="L51" s="134">
        <f t="shared" si="4"/>
        <v>7400</v>
      </c>
      <c r="M51" s="134">
        <f t="shared" si="4"/>
        <v>19025.39</v>
      </c>
      <c r="N51" s="135"/>
      <c r="O51" s="134">
        <f t="shared" si="5"/>
        <v>11625.39</v>
      </c>
      <c r="P51" s="301">
        <f t="shared" si="2"/>
        <v>257.09986486486486</v>
      </c>
    </row>
    <row r="52" spans="1:16" s="128" customFormat="1" x14ac:dyDescent="0.25">
      <c r="A52" s="126">
        <v>20000000</v>
      </c>
      <c r="B52" s="127" t="s">
        <v>366</v>
      </c>
      <c r="C52" s="123">
        <f>C53+C58+C70+C76+C69</f>
        <v>463200</v>
      </c>
      <c r="D52" s="123">
        <f>D53+D58+D70+D76</f>
        <v>530683.16</v>
      </c>
      <c r="E52" s="123">
        <f t="shared" si="0"/>
        <v>67483.160000000033</v>
      </c>
      <c r="F52" s="300">
        <f t="shared" si="1"/>
        <v>114.56890328151988</v>
      </c>
      <c r="G52" s="241">
        <f>G53+G58+G70+G76</f>
        <v>4087784.13</v>
      </c>
      <c r="H52" s="241">
        <f>H53+H58+H70+H76</f>
        <v>7248181.7199999988</v>
      </c>
      <c r="I52" s="241">
        <f>I53+I58+I70+I76</f>
        <v>0</v>
      </c>
      <c r="J52" s="241">
        <f t="shared" si="3"/>
        <v>3160397.5899999989</v>
      </c>
      <c r="K52" s="307">
        <f t="shared" si="6"/>
        <v>177.31322128304262</v>
      </c>
      <c r="L52" s="123">
        <f t="shared" si="4"/>
        <v>4550984.13</v>
      </c>
      <c r="M52" s="123">
        <f t="shared" si="4"/>
        <v>7778864.879999999</v>
      </c>
      <c r="N52" s="241">
        <f>N53+N58+N70+N76</f>
        <v>0</v>
      </c>
      <c r="O52" s="123">
        <f t="shared" si="5"/>
        <v>3227880.7499999991</v>
      </c>
      <c r="P52" s="300">
        <f t="shared" si="2"/>
        <v>170.92709308129358</v>
      </c>
    </row>
    <row r="53" spans="1:16" s="124" customFormat="1" ht="30" x14ac:dyDescent="0.25">
      <c r="A53" s="120">
        <v>21000000</v>
      </c>
      <c r="B53" s="121" t="s">
        <v>367</v>
      </c>
      <c r="C53" s="122">
        <f>C54</f>
        <v>132200</v>
      </c>
      <c r="D53" s="122">
        <f>D54</f>
        <v>167292.04</v>
      </c>
      <c r="E53" s="122">
        <f t="shared" si="0"/>
        <v>35092.040000000008</v>
      </c>
      <c r="F53" s="300">
        <f t="shared" si="1"/>
        <v>126.54465960665659</v>
      </c>
      <c r="G53" s="126">
        <f>G54+G57</f>
        <v>0</v>
      </c>
      <c r="H53" s="126">
        <f>H54+H57</f>
        <v>94365.75</v>
      </c>
      <c r="I53" s="125"/>
      <c r="J53" s="243">
        <f t="shared" si="3"/>
        <v>94365.75</v>
      </c>
      <c r="K53" s="305"/>
      <c r="L53" s="122">
        <f t="shared" si="4"/>
        <v>132200</v>
      </c>
      <c r="M53" s="122">
        <f t="shared" si="4"/>
        <v>261657.79</v>
      </c>
      <c r="N53" s="120"/>
      <c r="O53" s="122">
        <f t="shared" si="5"/>
        <v>129457.79000000001</v>
      </c>
      <c r="P53" s="300">
        <f t="shared" si="2"/>
        <v>197.92571104387292</v>
      </c>
    </row>
    <row r="54" spans="1:16" s="124" customFormat="1" x14ac:dyDescent="0.25">
      <c r="A54" s="120">
        <v>21080000</v>
      </c>
      <c r="B54" s="121" t="s">
        <v>39</v>
      </c>
      <c r="C54" s="122">
        <f>C55+C56</f>
        <v>132200</v>
      </c>
      <c r="D54" s="122">
        <f>D55+D56</f>
        <v>167292.04</v>
      </c>
      <c r="E54" s="122">
        <f t="shared" si="0"/>
        <v>35092.040000000008</v>
      </c>
      <c r="F54" s="300">
        <f t="shared" si="1"/>
        <v>126.54465960665659</v>
      </c>
      <c r="G54" s="126">
        <f>G55+G56</f>
        <v>0</v>
      </c>
      <c r="H54" s="126">
        <f>H55+H56</f>
        <v>0</v>
      </c>
      <c r="I54" s="125"/>
      <c r="J54" s="243">
        <f t="shared" si="3"/>
        <v>0</v>
      </c>
      <c r="K54" s="305"/>
      <c r="L54" s="122">
        <f t="shared" si="4"/>
        <v>132200</v>
      </c>
      <c r="M54" s="122">
        <f t="shared" si="4"/>
        <v>167292.04</v>
      </c>
      <c r="N54" s="120"/>
      <c r="O54" s="122">
        <f t="shared" si="5"/>
        <v>35092.040000000008</v>
      </c>
      <c r="P54" s="300">
        <f t="shared" si="2"/>
        <v>126.54465960665658</v>
      </c>
    </row>
    <row r="55" spans="1:16" x14ac:dyDescent="0.25">
      <c r="A55" s="61">
        <v>21081100</v>
      </c>
      <c r="B55" s="129" t="s">
        <v>368</v>
      </c>
      <c r="C55" s="130">
        <v>45200</v>
      </c>
      <c r="D55" s="130">
        <v>53833.94</v>
      </c>
      <c r="E55" s="130">
        <f t="shared" si="0"/>
        <v>8633.9400000000023</v>
      </c>
      <c r="F55" s="312">
        <f t="shared" si="1"/>
        <v>119.10163716814159</v>
      </c>
      <c r="G55" s="132"/>
      <c r="H55" s="61"/>
      <c r="I55" s="133"/>
      <c r="J55" s="243">
        <f t="shared" si="3"/>
        <v>0</v>
      </c>
      <c r="K55" s="305"/>
      <c r="L55" s="134">
        <f t="shared" si="4"/>
        <v>45200</v>
      </c>
      <c r="M55" s="134">
        <f t="shared" si="4"/>
        <v>53833.94</v>
      </c>
      <c r="N55" s="135"/>
      <c r="O55" s="134">
        <f t="shared" si="5"/>
        <v>8633.9400000000023</v>
      </c>
      <c r="P55" s="301">
        <f t="shared" si="2"/>
        <v>119.10163716814159</v>
      </c>
    </row>
    <row r="56" spans="1:16" ht="39" x14ac:dyDescent="0.25">
      <c r="A56" s="61">
        <v>21081500</v>
      </c>
      <c r="B56" s="129" t="s">
        <v>369</v>
      </c>
      <c r="C56" s="130">
        <v>87000</v>
      </c>
      <c r="D56" s="130">
        <v>113458.1</v>
      </c>
      <c r="E56" s="130">
        <f t="shared" si="0"/>
        <v>26458.100000000006</v>
      </c>
      <c r="F56" s="312">
        <f t="shared" si="1"/>
        <v>130.41160919540232</v>
      </c>
      <c r="G56" s="132"/>
      <c r="H56" s="61"/>
      <c r="I56" s="133"/>
      <c r="J56" s="243">
        <f t="shared" si="3"/>
        <v>0</v>
      </c>
      <c r="K56" s="305"/>
      <c r="L56" s="134">
        <f t="shared" si="4"/>
        <v>87000</v>
      </c>
      <c r="M56" s="134">
        <f t="shared" si="4"/>
        <v>113458.1</v>
      </c>
      <c r="N56" s="135"/>
      <c r="O56" s="134">
        <f t="shared" si="5"/>
        <v>26458.100000000006</v>
      </c>
      <c r="P56" s="301">
        <f t="shared" si="2"/>
        <v>130.41160919540229</v>
      </c>
    </row>
    <row r="57" spans="1:16" ht="39" x14ac:dyDescent="0.25">
      <c r="A57" s="61">
        <v>21110000</v>
      </c>
      <c r="B57" s="129" t="s">
        <v>126</v>
      </c>
      <c r="C57" s="130"/>
      <c r="D57" s="130"/>
      <c r="E57" s="130">
        <f t="shared" si="0"/>
        <v>0</v>
      </c>
      <c r="F57" s="312">
        <f t="shared" si="1"/>
        <v>0</v>
      </c>
      <c r="G57" s="132">
        <v>0</v>
      </c>
      <c r="H57" s="61">
        <v>94365.75</v>
      </c>
      <c r="I57" s="133"/>
      <c r="J57" s="243">
        <f t="shared" si="3"/>
        <v>94365.75</v>
      </c>
      <c r="K57" s="305"/>
      <c r="L57" s="134">
        <f t="shared" si="4"/>
        <v>0</v>
      </c>
      <c r="M57" s="134">
        <f t="shared" si="4"/>
        <v>94365.75</v>
      </c>
      <c r="N57" s="135"/>
      <c r="O57" s="134">
        <f t="shared" si="5"/>
        <v>94365.75</v>
      </c>
      <c r="P57" s="301"/>
    </row>
    <row r="58" spans="1:16" s="124" customFormat="1" ht="30" x14ac:dyDescent="0.25">
      <c r="A58" s="120">
        <v>22000000</v>
      </c>
      <c r="B58" s="121" t="s">
        <v>370</v>
      </c>
      <c r="C58" s="122">
        <f>C59+C63+C65+C69</f>
        <v>331000</v>
      </c>
      <c r="D58" s="122">
        <f>D59+D63+D65+D69</f>
        <v>357221.89</v>
      </c>
      <c r="E58" s="122">
        <f t="shared" si="0"/>
        <v>26221.890000000014</v>
      </c>
      <c r="F58" s="300">
        <f t="shared" si="1"/>
        <v>107.92202114803627</v>
      </c>
      <c r="G58" s="126">
        <f>G59+G63+G65</f>
        <v>0</v>
      </c>
      <c r="H58" s="126">
        <f>H59+H63+H65</f>
        <v>0</v>
      </c>
      <c r="I58" s="125"/>
      <c r="J58" s="243">
        <f t="shared" si="3"/>
        <v>0</v>
      </c>
      <c r="K58" s="305"/>
      <c r="L58" s="122">
        <f t="shared" si="4"/>
        <v>331000</v>
      </c>
      <c r="M58" s="122">
        <f t="shared" si="4"/>
        <v>357221.89</v>
      </c>
      <c r="N58" s="120"/>
      <c r="O58" s="122">
        <f t="shared" si="5"/>
        <v>26221.890000000014</v>
      </c>
      <c r="P58" s="300">
        <f t="shared" si="2"/>
        <v>107.92202114803627</v>
      </c>
    </row>
    <row r="59" spans="1:16" s="124" customFormat="1" x14ac:dyDescent="0.25">
      <c r="A59" s="120">
        <v>22010000</v>
      </c>
      <c r="B59" s="121" t="s">
        <v>43</v>
      </c>
      <c r="C59" s="122">
        <f>C60+C61+C62</f>
        <v>329400</v>
      </c>
      <c r="D59" s="122">
        <f>D60+D61+D62</f>
        <v>317768.77</v>
      </c>
      <c r="E59" s="122">
        <f t="shared" si="0"/>
        <v>-11631.229999999981</v>
      </c>
      <c r="F59" s="300">
        <f t="shared" si="1"/>
        <v>96.468964784456588</v>
      </c>
      <c r="G59" s="126">
        <f>G60+G61+G62</f>
        <v>0</v>
      </c>
      <c r="H59" s="126">
        <f>H60+H61+H62</f>
        <v>0</v>
      </c>
      <c r="I59" s="125"/>
      <c r="J59" s="243">
        <f t="shared" si="3"/>
        <v>0</v>
      </c>
      <c r="K59" s="305"/>
      <c r="L59" s="122">
        <f t="shared" si="4"/>
        <v>329400</v>
      </c>
      <c r="M59" s="122">
        <f t="shared" si="4"/>
        <v>317768.77</v>
      </c>
      <c r="N59" s="120"/>
      <c r="O59" s="122">
        <f t="shared" si="5"/>
        <v>-11631.229999999981</v>
      </c>
      <c r="P59" s="300">
        <f t="shared" si="2"/>
        <v>96.468964784456588</v>
      </c>
    </row>
    <row r="60" spans="1:16" ht="39" x14ac:dyDescent="0.25">
      <c r="A60" s="61">
        <v>22010300</v>
      </c>
      <c r="B60" s="129" t="s">
        <v>371</v>
      </c>
      <c r="C60" s="130">
        <v>15000</v>
      </c>
      <c r="D60" s="130">
        <v>22410</v>
      </c>
      <c r="E60" s="130">
        <f t="shared" si="0"/>
        <v>7410</v>
      </c>
      <c r="F60" s="312">
        <f t="shared" si="1"/>
        <v>149.4</v>
      </c>
      <c r="G60" s="132"/>
      <c r="H60" s="61"/>
      <c r="I60" s="133"/>
      <c r="J60" s="243">
        <f t="shared" si="3"/>
        <v>0</v>
      </c>
      <c r="K60" s="305"/>
      <c r="L60" s="134">
        <f t="shared" si="4"/>
        <v>15000</v>
      </c>
      <c r="M60" s="134">
        <f t="shared" si="4"/>
        <v>22410</v>
      </c>
      <c r="N60" s="135"/>
      <c r="O60" s="134">
        <f t="shared" si="5"/>
        <v>7410</v>
      </c>
      <c r="P60" s="301">
        <f t="shared" si="2"/>
        <v>149.4</v>
      </c>
    </row>
    <row r="61" spans="1:16" x14ac:dyDescent="0.25">
      <c r="A61" s="61">
        <v>22012500</v>
      </c>
      <c r="B61" s="129" t="s">
        <v>36</v>
      </c>
      <c r="C61" s="130">
        <v>243600</v>
      </c>
      <c r="D61" s="130">
        <v>177978.77</v>
      </c>
      <c r="E61" s="130">
        <f t="shared" si="0"/>
        <v>-65621.23000000001</v>
      </c>
      <c r="F61" s="312">
        <f t="shared" si="1"/>
        <v>73.06189244663382</v>
      </c>
      <c r="G61" s="132"/>
      <c r="H61" s="61"/>
      <c r="I61" s="133"/>
      <c r="J61" s="243">
        <f t="shared" si="3"/>
        <v>0</v>
      </c>
      <c r="K61" s="305"/>
      <c r="L61" s="134">
        <f t="shared" si="4"/>
        <v>243600</v>
      </c>
      <c r="M61" s="134">
        <f t="shared" si="4"/>
        <v>177978.77</v>
      </c>
      <c r="N61" s="135"/>
      <c r="O61" s="134">
        <f t="shared" si="5"/>
        <v>-65621.23000000001</v>
      </c>
      <c r="P61" s="301">
        <f t="shared" si="2"/>
        <v>73.06189244663382</v>
      </c>
    </row>
    <row r="62" spans="1:16" ht="26.25" x14ac:dyDescent="0.25">
      <c r="A62" s="61">
        <v>22012600</v>
      </c>
      <c r="B62" s="129" t="s">
        <v>372</v>
      </c>
      <c r="C62" s="130">
        <v>70800</v>
      </c>
      <c r="D62" s="130">
        <v>117380</v>
      </c>
      <c r="E62" s="130">
        <f t="shared" si="0"/>
        <v>46580</v>
      </c>
      <c r="F62" s="312">
        <f t="shared" si="1"/>
        <v>165.79096045197741</v>
      </c>
      <c r="G62" s="132"/>
      <c r="H62" s="61"/>
      <c r="I62" s="133"/>
      <c r="J62" s="243">
        <f t="shared" si="3"/>
        <v>0</v>
      </c>
      <c r="K62" s="305"/>
      <c r="L62" s="134">
        <f t="shared" si="4"/>
        <v>70800</v>
      </c>
      <c r="M62" s="134">
        <f t="shared" si="4"/>
        <v>117380</v>
      </c>
      <c r="N62" s="135"/>
      <c r="O62" s="134">
        <f t="shared" si="5"/>
        <v>46580</v>
      </c>
      <c r="P62" s="301">
        <f t="shared" si="2"/>
        <v>165.79096045197741</v>
      </c>
    </row>
    <row r="63" spans="1:16" s="124" customFormat="1" ht="39" customHeight="1" x14ac:dyDescent="0.25">
      <c r="A63" s="120">
        <v>22080000</v>
      </c>
      <c r="B63" s="121" t="s">
        <v>373</v>
      </c>
      <c r="C63" s="122">
        <f>C64</f>
        <v>0</v>
      </c>
      <c r="D63" s="122">
        <f>D64</f>
        <v>5</v>
      </c>
      <c r="E63" s="122">
        <f t="shared" si="0"/>
        <v>5</v>
      </c>
      <c r="F63" s="300">
        <f t="shared" si="1"/>
        <v>0</v>
      </c>
      <c r="G63" s="126">
        <f>G64</f>
        <v>0</v>
      </c>
      <c r="H63" s="126">
        <f>H64</f>
        <v>0</v>
      </c>
      <c r="I63" s="125"/>
      <c r="J63" s="243">
        <f t="shared" si="3"/>
        <v>0</v>
      </c>
      <c r="K63" s="305"/>
      <c r="L63" s="122">
        <f t="shared" si="4"/>
        <v>0</v>
      </c>
      <c r="M63" s="122">
        <f t="shared" si="4"/>
        <v>5</v>
      </c>
      <c r="N63" s="120"/>
      <c r="O63" s="122">
        <f t="shared" si="5"/>
        <v>5</v>
      </c>
      <c r="P63" s="301"/>
    </row>
    <row r="64" spans="1:16" ht="44.25" customHeight="1" x14ac:dyDescent="0.25">
      <c r="A64" s="61">
        <v>22080400</v>
      </c>
      <c r="B64" s="129" t="s">
        <v>374</v>
      </c>
      <c r="C64" s="130">
        <v>0</v>
      </c>
      <c r="D64" s="130">
        <v>5</v>
      </c>
      <c r="E64" s="130">
        <f t="shared" si="0"/>
        <v>5</v>
      </c>
      <c r="F64" s="312">
        <f t="shared" si="1"/>
        <v>0</v>
      </c>
      <c r="G64" s="132"/>
      <c r="H64" s="61"/>
      <c r="I64" s="133"/>
      <c r="J64" s="243">
        <f t="shared" si="3"/>
        <v>0</v>
      </c>
      <c r="K64" s="305"/>
      <c r="L64" s="134">
        <f t="shared" si="4"/>
        <v>0</v>
      </c>
      <c r="M64" s="134">
        <f t="shared" si="4"/>
        <v>5</v>
      </c>
      <c r="N64" s="135"/>
      <c r="O64" s="134">
        <f t="shared" si="5"/>
        <v>5</v>
      </c>
      <c r="P64" s="301"/>
    </row>
    <row r="65" spans="1:16" s="124" customFormat="1" x14ac:dyDescent="0.25">
      <c r="A65" s="120">
        <v>22090000</v>
      </c>
      <c r="B65" s="121" t="s">
        <v>375</v>
      </c>
      <c r="C65" s="122">
        <f>C66+C67+C68</f>
        <v>1600</v>
      </c>
      <c r="D65" s="122">
        <f>D66+D67+D68</f>
        <v>39448.120000000003</v>
      </c>
      <c r="E65" s="122">
        <f t="shared" si="0"/>
        <v>37848.120000000003</v>
      </c>
      <c r="F65" s="300">
        <f t="shared" si="1"/>
        <v>2465.5075000000002</v>
      </c>
      <c r="G65" s="126">
        <f>G66+G67+G68</f>
        <v>0</v>
      </c>
      <c r="H65" s="126">
        <f>H66+H67+H68</f>
        <v>0</v>
      </c>
      <c r="I65" s="125"/>
      <c r="J65" s="243">
        <f t="shared" si="3"/>
        <v>0</v>
      </c>
      <c r="K65" s="305"/>
      <c r="L65" s="122">
        <f t="shared" si="4"/>
        <v>1600</v>
      </c>
      <c r="M65" s="122">
        <f t="shared" si="4"/>
        <v>39448.120000000003</v>
      </c>
      <c r="N65" s="120"/>
      <c r="O65" s="122">
        <f t="shared" si="5"/>
        <v>37848.120000000003</v>
      </c>
      <c r="P65" s="300">
        <f t="shared" si="2"/>
        <v>2465.5075000000002</v>
      </c>
    </row>
    <row r="66" spans="1:16" ht="39" x14ac:dyDescent="0.25">
      <c r="A66" s="61">
        <v>22090100</v>
      </c>
      <c r="B66" s="129" t="s">
        <v>376</v>
      </c>
      <c r="C66" s="130">
        <v>1600</v>
      </c>
      <c r="D66" s="130">
        <v>38512.720000000001</v>
      </c>
      <c r="E66" s="130">
        <f t="shared" si="0"/>
        <v>36912.720000000001</v>
      </c>
      <c r="F66" s="312">
        <f t="shared" si="1"/>
        <v>2407.0450000000001</v>
      </c>
      <c r="G66" s="132"/>
      <c r="H66" s="61"/>
      <c r="I66" s="133"/>
      <c r="J66" s="243">
        <f t="shared" si="3"/>
        <v>0</v>
      </c>
      <c r="K66" s="305"/>
      <c r="L66" s="134">
        <f t="shared" si="4"/>
        <v>1600</v>
      </c>
      <c r="M66" s="134">
        <f t="shared" si="4"/>
        <v>38512.720000000001</v>
      </c>
      <c r="N66" s="135"/>
      <c r="O66" s="134">
        <f t="shared" si="5"/>
        <v>36912.720000000001</v>
      </c>
      <c r="P66" s="301">
        <f t="shared" si="2"/>
        <v>2407.0450000000001</v>
      </c>
    </row>
    <row r="67" spans="1:16" ht="0.75" customHeight="1" x14ac:dyDescent="0.25">
      <c r="A67" s="61">
        <v>22090200</v>
      </c>
      <c r="B67" s="129" t="s">
        <v>377</v>
      </c>
      <c r="C67" s="130">
        <v>0</v>
      </c>
      <c r="D67" s="130"/>
      <c r="E67" s="130">
        <f t="shared" si="0"/>
        <v>0</v>
      </c>
      <c r="F67" s="312">
        <f t="shared" si="1"/>
        <v>0</v>
      </c>
      <c r="G67" s="132"/>
      <c r="H67" s="61"/>
      <c r="I67" s="133"/>
      <c r="J67" s="243">
        <f t="shared" si="3"/>
        <v>0</v>
      </c>
      <c r="K67" s="305"/>
      <c r="L67" s="134">
        <f t="shared" si="4"/>
        <v>0</v>
      </c>
      <c r="M67" s="134">
        <f t="shared" si="4"/>
        <v>0</v>
      </c>
      <c r="N67" s="135"/>
      <c r="O67" s="134">
        <f t="shared" si="5"/>
        <v>0</v>
      </c>
      <c r="P67" s="301" t="e">
        <f t="shared" si="2"/>
        <v>#DIV/0!</v>
      </c>
    </row>
    <row r="68" spans="1:16" ht="39" x14ac:dyDescent="0.25">
      <c r="A68" s="61">
        <v>22090400</v>
      </c>
      <c r="B68" s="129" t="s">
        <v>378</v>
      </c>
      <c r="C68" s="130"/>
      <c r="D68" s="130">
        <v>935.4</v>
      </c>
      <c r="E68" s="130">
        <f t="shared" si="0"/>
        <v>935.4</v>
      </c>
      <c r="F68" s="312">
        <f t="shared" si="1"/>
        <v>0</v>
      </c>
      <c r="G68" s="132"/>
      <c r="H68" s="61"/>
      <c r="I68" s="133"/>
      <c r="J68" s="243">
        <f t="shared" si="3"/>
        <v>0</v>
      </c>
      <c r="K68" s="305"/>
      <c r="L68" s="134">
        <f t="shared" si="4"/>
        <v>0</v>
      </c>
      <c r="M68" s="134">
        <f t="shared" si="4"/>
        <v>935.4</v>
      </c>
      <c r="N68" s="135"/>
      <c r="O68" s="134">
        <f t="shared" si="5"/>
        <v>935.4</v>
      </c>
      <c r="P68" s="301"/>
    </row>
    <row r="69" spans="1:16" ht="64.5" hidden="1" x14ac:dyDescent="0.25">
      <c r="A69" s="61">
        <v>22130000</v>
      </c>
      <c r="B69" s="129" t="s">
        <v>395</v>
      </c>
      <c r="C69" s="130"/>
      <c r="D69" s="130"/>
      <c r="E69" s="130">
        <f t="shared" si="0"/>
        <v>0</v>
      </c>
      <c r="F69" s="312">
        <f t="shared" si="1"/>
        <v>0</v>
      </c>
      <c r="G69" s="132"/>
      <c r="H69" s="61"/>
      <c r="I69" s="133"/>
      <c r="J69" s="243"/>
      <c r="K69" s="305"/>
      <c r="L69" s="134">
        <f t="shared" si="4"/>
        <v>0</v>
      </c>
      <c r="M69" s="134">
        <f t="shared" si="4"/>
        <v>0</v>
      </c>
      <c r="N69" s="135"/>
      <c r="O69" s="134">
        <f t="shared" si="5"/>
        <v>0</v>
      </c>
      <c r="P69" s="301"/>
    </row>
    <row r="70" spans="1:16" s="124" customFormat="1" x14ac:dyDescent="0.25">
      <c r="A70" s="120">
        <v>24000000</v>
      </c>
      <c r="B70" s="121" t="s">
        <v>41</v>
      </c>
      <c r="C70" s="122">
        <f>C71+C75</f>
        <v>0</v>
      </c>
      <c r="D70" s="122">
        <f>D71+D75</f>
        <v>6169.2300000000005</v>
      </c>
      <c r="E70" s="122">
        <f t="shared" si="0"/>
        <v>6169.2300000000005</v>
      </c>
      <c r="F70" s="300">
        <f t="shared" si="1"/>
        <v>0</v>
      </c>
      <c r="G70" s="241">
        <f>G71+G75</f>
        <v>0</v>
      </c>
      <c r="H70" s="241">
        <f>H71+H75</f>
        <v>10637.34</v>
      </c>
      <c r="I70" s="242">
        <f>I71+I75</f>
        <v>0</v>
      </c>
      <c r="J70" s="243">
        <f t="shared" si="3"/>
        <v>10637.34</v>
      </c>
      <c r="K70" s="305"/>
      <c r="L70" s="122">
        <f t="shared" si="4"/>
        <v>0</v>
      </c>
      <c r="M70" s="122">
        <f t="shared" si="4"/>
        <v>16806.57</v>
      </c>
      <c r="N70" s="242">
        <f>N71+N75</f>
        <v>0</v>
      </c>
      <c r="O70" s="122">
        <f t="shared" si="5"/>
        <v>16806.57</v>
      </c>
      <c r="P70" s="301"/>
    </row>
    <row r="71" spans="1:16" s="124" customFormat="1" x14ac:dyDescent="0.25">
      <c r="A71" s="120">
        <v>24060000</v>
      </c>
      <c r="B71" s="121" t="s">
        <v>39</v>
      </c>
      <c r="C71" s="122">
        <f>C72+C74</f>
        <v>0</v>
      </c>
      <c r="D71" s="122">
        <f>D72+D74</f>
        <v>6169.2300000000005</v>
      </c>
      <c r="E71" s="122">
        <f t="shared" si="0"/>
        <v>6169.2300000000005</v>
      </c>
      <c r="F71" s="300">
        <f t="shared" si="1"/>
        <v>0</v>
      </c>
      <c r="G71" s="241">
        <f>G72+G74</f>
        <v>0</v>
      </c>
      <c r="H71" s="241">
        <f>H72+H74+H73</f>
        <v>10637.34</v>
      </c>
      <c r="I71" s="242"/>
      <c r="J71" s="243">
        <f t="shared" si="3"/>
        <v>10637.34</v>
      </c>
      <c r="K71" s="305"/>
      <c r="L71" s="122">
        <f t="shared" si="4"/>
        <v>0</v>
      </c>
      <c r="M71" s="122">
        <f t="shared" si="4"/>
        <v>16806.57</v>
      </c>
      <c r="N71" s="120"/>
      <c r="O71" s="122">
        <f t="shared" si="5"/>
        <v>16806.57</v>
      </c>
      <c r="P71" s="301"/>
    </row>
    <row r="72" spans="1:16" x14ac:dyDescent="0.25">
      <c r="A72" s="61">
        <v>24060300</v>
      </c>
      <c r="B72" s="129" t="s">
        <v>39</v>
      </c>
      <c r="C72" s="130">
        <v>0</v>
      </c>
      <c r="D72" s="130">
        <v>853.22</v>
      </c>
      <c r="E72" s="130">
        <f t="shared" ref="E72:E109" si="7">D72-C72</f>
        <v>853.22</v>
      </c>
      <c r="F72" s="312">
        <f t="shared" ref="F72:F109" si="8">IF(C72=0,0,D72/C72*100)</f>
        <v>0</v>
      </c>
      <c r="G72" s="132"/>
      <c r="H72" s="61"/>
      <c r="I72" s="133"/>
      <c r="J72" s="243">
        <f t="shared" si="3"/>
        <v>0</v>
      </c>
      <c r="K72" s="305"/>
      <c r="L72" s="134">
        <f t="shared" si="4"/>
        <v>0</v>
      </c>
      <c r="M72" s="134">
        <f t="shared" si="4"/>
        <v>853.22</v>
      </c>
      <c r="N72" s="135"/>
      <c r="O72" s="134">
        <f t="shared" si="5"/>
        <v>853.22</v>
      </c>
      <c r="P72" s="301"/>
    </row>
    <row r="73" spans="1:16" ht="51.75" x14ac:dyDescent="0.25">
      <c r="A73" s="61">
        <v>24062100</v>
      </c>
      <c r="B73" s="129" t="s">
        <v>379</v>
      </c>
      <c r="C73" s="130"/>
      <c r="D73" s="130"/>
      <c r="E73" s="130"/>
      <c r="F73" s="312"/>
      <c r="G73" s="132">
        <v>0</v>
      </c>
      <c r="H73" s="61">
        <v>10637.34</v>
      </c>
      <c r="I73" s="133"/>
      <c r="J73" s="243">
        <f t="shared" si="3"/>
        <v>10637.34</v>
      </c>
      <c r="K73" s="305"/>
      <c r="L73" s="134"/>
      <c r="M73" s="134"/>
      <c r="N73" s="135"/>
      <c r="O73" s="134"/>
      <c r="P73" s="301"/>
    </row>
    <row r="74" spans="1:16" ht="78" customHeight="1" x14ac:dyDescent="0.25">
      <c r="A74" s="250">
        <v>24062200</v>
      </c>
      <c r="B74" s="129" t="s">
        <v>573</v>
      </c>
      <c r="C74" s="130">
        <v>0</v>
      </c>
      <c r="D74" s="130">
        <v>5316.01</v>
      </c>
      <c r="E74" s="130">
        <f t="shared" si="7"/>
        <v>5316.01</v>
      </c>
      <c r="F74" s="312">
        <f t="shared" si="8"/>
        <v>0</v>
      </c>
      <c r="G74" s="251"/>
      <c r="H74" s="252"/>
      <c r="I74" s="253"/>
      <c r="J74" s="243">
        <f t="shared" si="3"/>
        <v>0</v>
      </c>
      <c r="K74" s="305"/>
      <c r="L74" s="134">
        <f t="shared" ref="L74:M109" si="9">C74+G74</f>
        <v>0</v>
      </c>
      <c r="M74" s="134">
        <f t="shared" si="9"/>
        <v>5316.01</v>
      </c>
      <c r="N74" s="135"/>
      <c r="O74" s="134">
        <f t="shared" ref="O74:O109" si="10">M74-L74</f>
        <v>5316.01</v>
      </c>
      <c r="P74" s="301"/>
    </row>
    <row r="75" spans="1:16" s="124" customFormat="1" ht="29.25" customHeight="1" x14ac:dyDescent="0.25">
      <c r="A75" s="249">
        <v>24170000</v>
      </c>
      <c r="B75" s="121" t="s">
        <v>96</v>
      </c>
      <c r="C75" s="122"/>
      <c r="D75" s="122"/>
      <c r="E75" s="122">
        <f t="shared" si="7"/>
        <v>0</v>
      </c>
      <c r="F75" s="300">
        <f t="shared" si="8"/>
        <v>0</v>
      </c>
      <c r="G75" s="254">
        <v>0</v>
      </c>
      <c r="H75" s="254"/>
      <c r="I75" s="254"/>
      <c r="J75" s="243">
        <f t="shared" si="3"/>
        <v>0</v>
      </c>
      <c r="K75" s="305"/>
      <c r="L75" s="122">
        <f t="shared" si="9"/>
        <v>0</v>
      </c>
      <c r="M75" s="122">
        <f t="shared" si="9"/>
        <v>0</v>
      </c>
      <c r="N75" s="140"/>
      <c r="O75" s="122">
        <f t="shared" si="10"/>
        <v>0</v>
      </c>
      <c r="P75" s="300"/>
    </row>
    <row r="76" spans="1:16" s="124" customFormat="1" ht="28.5" customHeight="1" x14ac:dyDescent="0.25">
      <c r="A76" s="249">
        <v>25000000</v>
      </c>
      <c r="B76" s="121" t="s">
        <v>320</v>
      </c>
      <c r="C76" s="122">
        <f>C77+C81</f>
        <v>0</v>
      </c>
      <c r="D76" s="122">
        <f>D77+D81</f>
        <v>0</v>
      </c>
      <c r="E76" s="122">
        <f t="shared" si="7"/>
        <v>0</v>
      </c>
      <c r="F76" s="300">
        <f t="shared" si="8"/>
        <v>0</v>
      </c>
      <c r="G76" s="241">
        <f>G77+G81</f>
        <v>4087784.13</v>
      </c>
      <c r="H76" s="241">
        <f>H77+H81</f>
        <v>7143178.629999999</v>
      </c>
      <c r="I76" s="242"/>
      <c r="J76" s="243">
        <f t="shared" si="3"/>
        <v>3055394.4999999991</v>
      </c>
      <c r="K76" s="305">
        <f t="shared" ref="K76:K83" si="11">H76/G76%</f>
        <v>174.74451690285315</v>
      </c>
      <c r="L76" s="122">
        <f t="shared" si="9"/>
        <v>4087784.13</v>
      </c>
      <c r="M76" s="122">
        <f t="shared" si="9"/>
        <v>7143178.629999999</v>
      </c>
      <c r="N76" s="120"/>
      <c r="O76" s="122">
        <f t="shared" si="10"/>
        <v>3055394.4999999991</v>
      </c>
      <c r="P76" s="300">
        <f t="shared" ref="P76:P109" si="12">M76/L76%</f>
        <v>174.74451690285315</v>
      </c>
    </row>
    <row r="77" spans="1:16" s="124" customFormat="1" ht="45" x14ac:dyDescent="0.25">
      <c r="A77" s="249">
        <v>25010000</v>
      </c>
      <c r="B77" s="121" t="s">
        <v>321</v>
      </c>
      <c r="C77" s="122">
        <f>C78+C79+C80</f>
        <v>0</v>
      </c>
      <c r="D77" s="122">
        <f>D78+D79+D80</f>
        <v>0</v>
      </c>
      <c r="E77" s="122">
        <f t="shared" si="7"/>
        <v>0</v>
      </c>
      <c r="F77" s="300">
        <f t="shared" si="8"/>
        <v>0</v>
      </c>
      <c r="G77" s="241">
        <f>G78+G79+G80</f>
        <v>736626.34</v>
      </c>
      <c r="H77" s="241">
        <f>H78+H79+H80</f>
        <v>440863.06</v>
      </c>
      <c r="I77" s="242"/>
      <c r="J77" s="243">
        <f t="shared" si="3"/>
        <v>-295763.27999999997</v>
      </c>
      <c r="K77" s="305">
        <f t="shared" si="11"/>
        <v>59.848940508969584</v>
      </c>
      <c r="L77" s="122">
        <f t="shared" si="9"/>
        <v>736626.34</v>
      </c>
      <c r="M77" s="122">
        <f t="shared" si="9"/>
        <v>440863.06</v>
      </c>
      <c r="N77" s="120"/>
      <c r="O77" s="122">
        <f t="shared" si="10"/>
        <v>-295763.27999999997</v>
      </c>
      <c r="P77" s="300">
        <f t="shared" si="12"/>
        <v>59.848940508969584</v>
      </c>
    </row>
    <row r="78" spans="1:16" ht="26.25" x14ac:dyDescent="0.25">
      <c r="A78" s="250">
        <v>25010100</v>
      </c>
      <c r="B78" s="129" t="s">
        <v>380</v>
      </c>
      <c r="C78" s="130"/>
      <c r="D78" s="130"/>
      <c r="E78" s="130">
        <f t="shared" si="7"/>
        <v>0</v>
      </c>
      <c r="F78" s="312">
        <f t="shared" si="8"/>
        <v>0</v>
      </c>
      <c r="G78" s="251">
        <v>708596.5</v>
      </c>
      <c r="H78" s="252">
        <v>420656.05</v>
      </c>
      <c r="I78" s="253"/>
      <c r="J78" s="243">
        <f t="shared" si="3"/>
        <v>-287940.45</v>
      </c>
      <c r="K78" s="305">
        <f t="shared" si="11"/>
        <v>59.364680745671194</v>
      </c>
      <c r="L78" s="134">
        <f t="shared" si="9"/>
        <v>708596.5</v>
      </c>
      <c r="M78" s="134">
        <f t="shared" si="9"/>
        <v>420656.05</v>
      </c>
      <c r="N78" s="135"/>
      <c r="O78" s="134">
        <f t="shared" si="10"/>
        <v>-287940.45</v>
      </c>
      <c r="P78" s="301">
        <f t="shared" si="12"/>
        <v>59.364680745671194</v>
      </c>
    </row>
    <row r="79" spans="1:16" x14ac:dyDescent="0.25">
      <c r="A79" s="250">
        <v>25010300</v>
      </c>
      <c r="B79" s="129" t="s">
        <v>127</v>
      </c>
      <c r="C79" s="130"/>
      <c r="D79" s="130"/>
      <c r="E79" s="130">
        <f t="shared" si="7"/>
        <v>0</v>
      </c>
      <c r="F79" s="312">
        <f t="shared" si="8"/>
        <v>0</v>
      </c>
      <c r="G79" s="251">
        <v>23152</v>
      </c>
      <c r="H79" s="252">
        <v>9984.73</v>
      </c>
      <c r="I79" s="253"/>
      <c r="J79" s="243">
        <f t="shared" si="3"/>
        <v>-13167.27</v>
      </c>
      <c r="K79" s="305">
        <f t="shared" si="11"/>
        <v>43.126857290946781</v>
      </c>
      <c r="L79" s="134">
        <f t="shared" si="9"/>
        <v>23152</v>
      </c>
      <c r="M79" s="134">
        <f t="shared" si="9"/>
        <v>9984.73</v>
      </c>
      <c r="N79" s="135"/>
      <c r="O79" s="134">
        <f t="shared" si="10"/>
        <v>-13167.27</v>
      </c>
      <c r="P79" s="301">
        <f t="shared" si="12"/>
        <v>43.126857290946781</v>
      </c>
    </row>
    <row r="80" spans="1:16" ht="39" x14ac:dyDescent="0.25">
      <c r="A80" s="250">
        <v>25010400</v>
      </c>
      <c r="B80" s="129" t="s">
        <v>381</v>
      </c>
      <c r="C80" s="130"/>
      <c r="D80" s="130"/>
      <c r="E80" s="130">
        <f t="shared" si="7"/>
        <v>0</v>
      </c>
      <c r="F80" s="312">
        <f t="shared" si="8"/>
        <v>0</v>
      </c>
      <c r="G80" s="251">
        <v>4877.84</v>
      </c>
      <c r="H80" s="252">
        <v>10222.280000000001</v>
      </c>
      <c r="I80" s="253"/>
      <c r="J80" s="243">
        <f t="shared" si="3"/>
        <v>5344.4400000000005</v>
      </c>
      <c r="K80" s="305">
        <f t="shared" si="11"/>
        <v>209.56570941236285</v>
      </c>
      <c r="L80" s="134">
        <f t="shared" si="9"/>
        <v>4877.84</v>
      </c>
      <c r="M80" s="134">
        <f t="shared" si="9"/>
        <v>10222.280000000001</v>
      </c>
      <c r="N80" s="135"/>
      <c r="O80" s="134">
        <f t="shared" si="10"/>
        <v>5344.4400000000005</v>
      </c>
      <c r="P80" s="301">
        <f t="shared" si="12"/>
        <v>209.56570941236285</v>
      </c>
    </row>
    <row r="81" spans="1:16" s="124" customFormat="1" ht="30" x14ac:dyDescent="0.25">
      <c r="A81" s="249">
        <v>25020000</v>
      </c>
      <c r="B81" s="121" t="s">
        <v>382</v>
      </c>
      <c r="C81" s="122">
        <f>C82+C83</f>
        <v>0</v>
      </c>
      <c r="D81" s="122">
        <f>D82+D83</f>
        <v>0</v>
      </c>
      <c r="E81" s="122">
        <f t="shared" si="7"/>
        <v>0</v>
      </c>
      <c r="F81" s="300">
        <f t="shared" si="8"/>
        <v>0</v>
      </c>
      <c r="G81" s="241">
        <f>G82+G83</f>
        <v>3351157.79</v>
      </c>
      <c r="H81" s="241">
        <f>H82+H83</f>
        <v>6702315.5699999994</v>
      </c>
      <c r="I81" s="242"/>
      <c r="J81" s="243">
        <f t="shared" si="3"/>
        <v>3351157.7799999993</v>
      </c>
      <c r="K81" s="305">
        <f t="shared" si="11"/>
        <v>199.99999970159561</v>
      </c>
      <c r="L81" s="122">
        <f t="shared" si="9"/>
        <v>3351157.79</v>
      </c>
      <c r="M81" s="122">
        <f t="shared" si="9"/>
        <v>6702315.5699999994</v>
      </c>
      <c r="N81" s="120"/>
      <c r="O81" s="122">
        <f t="shared" si="10"/>
        <v>3351157.7799999993</v>
      </c>
      <c r="P81" s="301">
        <f t="shared" si="12"/>
        <v>199.99999970159561</v>
      </c>
    </row>
    <row r="82" spans="1:16" s="136" customFormat="1" x14ac:dyDescent="0.25">
      <c r="A82" s="255">
        <v>25020100</v>
      </c>
      <c r="B82" s="141" t="s">
        <v>100</v>
      </c>
      <c r="C82" s="134"/>
      <c r="D82" s="134"/>
      <c r="E82" s="134">
        <f t="shared" si="7"/>
        <v>0</v>
      </c>
      <c r="F82" s="301">
        <f t="shared" si="8"/>
        <v>0</v>
      </c>
      <c r="G82" s="256">
        <v>2804580.26</v>
      </c>
      <c r="H82" s="244">
        <v>5609160.5199999996</v>
      </c>
      <c r="I82" s="253"/>
      <c r="J82" s="243">
        <f t="shared" si="3"/>
        <v>2804580.26</v>
      </c>
      <c r="K82" s="305">
        <f t="shared" si="11"/>
        <v>200</v>
      </c>
      <c r="L82" s="134">
        <f t="shared" si="9"/>
        <v>2804580.26</v>
      </c>
      <c r="M82" s="134">
        <f t="shared" si="9"/>
        <v>5609160.5199999996</v>
      </c>
      <c r="N82" s="135"/>
      <c r="O82" s="134">
        <f t="shared" si="10"/>
        <v>2804580.26</v>
      </c>
      <c r="P82" s="301">
        <f t="shared" si="12"/>
        <v>200</v>
      </c>
    </row>
    <row r="83" spans="1:16" ht="77.25" x14ac:dyDescent="0.25">
      <c r="A83" s="250">
        <v>25020200</v>
      </c>
      <c r="B83" s="129" t="s">
        <v>383</v>
      </c>
      <c r="C83" s="130"/>
      <c r="D83" s="130"/>
      <c r="E83" s="130">
        <f t="shared" si="7"/>
        <v>0</v>
      </c>
      <c r="F83" s="312">
        <f t="shared" si="8"/>
        <v>0</v>
      </c>
      <c r="G83" s="251">
        <v>546577.53</v>
      </c>
      <c r="H83" s="252">
        <v>1093155.05</v>
      </c>
      <c r="I83" s="253"/>
      <c r="J83" s="243">
        <f t="shared" ref="J83:J109" si="13">H83-G83</f>
        <v>546577.52</v>
      </c>
      <c r="K83" s="305">
        <f t="shared" si="11"/>
        <v>199.9999981704334</v>
      </c>
      <c r="L83" s="134">
        <f t="shared" si="9"/>
        <v>546577.53</v>
      </c>
      <c r="M83" s="134">
        <f t="shared" si="9"/>
        <v>1093155.05</v>
      </c>
      <c r="N83" s="135"/>
      <c r="O83" s="134">
        <f t="shared" si="10"/>
        <v>546577.52</v>
      </c>
      <c r="P83" s="300">
        <f t="shared" si="12"/>
        <v>199.9999981704334</v>
      </c>
    </row>
    <row r="84" spans="1:16" s="124" customFormat="1" hidden="1" x14ac:dyDescent="0.25">
      <c r="A84" s="120">
        <v>30000000</v>
      </c>
      <c r="B84" s="121" t="s">
        <v>384</v>
      </c>
      <c r="C84" s="122">
        <f>C85+C88</f>
        <v>0</v>
      </c>
      <c r="D84" s="122">
        <f>D85+D88</f>
        <v>0</v>
      </c>
      <c r="E84" s="122">
        <f t="shared" si="7"/>
        <v>0</v>
      </c>
      <c r="F84" s="300">
        <f t="shared" si="8"/>
        <v>0</v>
      </c>
      <c r="G84" s="241">
        <f>G85+G88</f>
        <v>0</v>
      </c>
      <c r="H84" s="241">
        <f>H85+H88</f>
        <v>0</v>
      </c>
      <c r="I84" s="242"/>
      <c r="J84" s="243">
        <f t="shared" si="13"/>
        <v>0</v>
      </c>
      <c r="K84" s="305"/>
      <c r="L84" s="122">
        <f t="shared" si="9"/>
        <v>0</v>
      </c>
      <c r="M84" s="122">
        <f t="shared" si="9"/>
        <v>0</v>
      </c>
      <c r="N84" s="120"/>
      <c r="O84" s="122">
        <f t="shared" si="10"/>
        <v>0</v>
      </c>
      <c r="P84" s="300" t="e">
        <f t="shared" si="12"/>
        <v>#DIV/0!</v>
      </c>
    </row>
    <row r="85" spans="1:16" s="124" customFormat="1" ht="17.25" hidden="1" customHeight="1" x14ac:dyDescent="0.25">
      <c r="A85" s="120">
        <v>31000000</v>
      </c>
      <c r="B85" s="121" t="s">
        <v>27</v>
      </c>
      <c r="C85" s="122">
        <f>C86</f>
        <v>0</v>
      </c>
      <c r="D85" s="122">
        <f>D86</f>
        <v>0</v>
      </c>
      <c r="E85" s="122">
        <f t="shared" si="7"/>
        <v>0</v>
      </c>
      <c r="F85" s="300">
        <f t="shared" si="8"/>
        <v>0</v>
      </c>
      <c r="G85" s="126">
        <f>G86+G87</f>
        <v>0</v>
      </c>
      <c r="H85" s="126">
        <f>H86+H87</f>
        <v>0</v>
      </c>
      <c r="I85" s="125"/>
      <c r="J85" s="243">
        <f t="shared" si="13"/>
        <v>0</v>
      </c>
      <c r="K85" s="305"/>
      <c r="L85" s="122">
        <f t="shared" si="9"/>
        <v>0</v>
      </c>
      <c r="M85" s="122">
        <f t="shared" si="9"/>
        <v>0</v>
      </c>
      <c r="N85" s="120"/>
      <c r="O85" s="122">
        <f t="shared" si="10"/>
        <v>0</v>
      </c>
      <c r="P85" s="300" t="e">
        <f t="shared" si="12"/>
        <v>#DIV/0!</v>
      </c>
    </row>
    <row r="86" spans="1:16" ht="17.25" hidden="1" customHeight="1" x14ac:dyDescent="0.25">
      <c r="A86" s="61">
        <v>31010100</v>
      </c>
      <c r="B86" s="129" t="s">
        <v>29</v>
      </c>
      <c r="C86" s="130"/>
      <c r="D86" s="130"/>
      <c r="E86" s="130">
        <f t="shared" si="7"/>
        <v>0</v>
      </c>
      <c r="F86" s="312">
        <f t="shared" si="8"/>
        <v>0</v>
      </c>
      <c r="G86" s="132"/>
      <c r="H86" s="61">
        <v>0</v>
      </c>
      <c r="I86" s="133"/>
      <c r="J86" s="243">
        <f t="shared" si="13"/>
        <v>0</v>
      </c>
      <c r="K86" s="305"/>
      <c r="L86" s="134">
        <f t="shared" si="9"/>
        <v>0</v>
      </c>
      <c r="M86" s="134">
        <f t="shared" si="9"/>
        <v>0</v>
      </c>
      <c r="N86" s="135"/>
      <c r="O86" s="134">
        <f t="shared" si="10"/>
        <v>0</v>
      </c>
      <c r="P86" s="300" t="e">
        <f t="shared" si="12"/>
        <v>#DIV/0!</v>
      </c>
    </row>
    <row r="87" spans="1:16" ht="25.5" hidden="1" customHeight="1" x14ac:dyDescent="0.25">
      <c r="A87" s="61">
        <v>31010200</v>
      </c>
      <c r="B87" s="129" t="s">
        <v>31</v>
      </c>
      <c r="C87" s="130"/>
      <c r="D87" s="130"/>
      <c r="E87" s="130">
        <f t="shared" si="7"/>
        <v>0</v>
      </c>
      <c r="F87" s="312">
        <f t="shared" si="8"/>
        <v>0</v>
      </c>
      <c r="G87" s="132"/>
      <c r="H87" s="61"/>
      <c r="I87" s="133"/>
      <c r="J87" s="243">
        <f t="shared" si="13"/>
        <v>0</v>
      </c>
      <c r="K87" s="305"/>
      <c r="L87" s="134">
        <f t="shared" si="9"/>
        <v>0</v>
      </c>
      <c r="M87" s="134">
        <f t="shared" si="9"/>
        <v>0</v>
      </c>
      <c r="N87" s="135"/>
      <c r="O87" s="134">
        <f t="shared" si="10"/>
        <v>0</v>
      </c>
      <c r="P87" s="300" t="e">
        <f t="shared" si="12"/>
        <v>#DIV/0!</v>
      </c>
    </row>
    <row r="88" spans="1:16" s="124" customFormat="1" ht="20.25" hidden="1" customHeight="1" x14ac:dyDescent="0.25">
      <c r="A88" s="120">
        <v>33000000</v>
      </c>
      <c r="B88" s="121" t="s">
        <v>385</v>
      </c>
      <c r="C88" s="122">
        <f>C89</f>
        <v>0</v>
      </c>
      <c r="D88" s="122">
        <f>D89</f>
        <v>0</v>
      </c>
      <c r="E88" s="130">
        <f t="shared" si="7"/>
        <v>0</v>
      </c>
      <c r="F88" s="312">
        <f t="shared" si="8"/>
        <v>0</v>
      </c>
      <c r="G88" s="241">
        <f t="shared" ref="G88:I89" si="14">G89</f>
        <v>0</v>
      </c>
      <c r="H88" s="241">
        <f t="shared" si="14"/>
        <v>0</v>
      </c>
      <c r="I88" s="241">
        <f t="shared" si="14"/>
        <v>0</v>
      </c>
      <c r="J88" s="243">
        <f t="shared" si="13"/>
        <v>0</v>
      </c>
      <c r="K88" s="305"/>
      <c r="L88" s="122">
        <f t="shared" si="9"/>
        <v>0</v>
      </c>
      <c r="M88" s="122">
        <f t="shared" si="9"/>
        <v>0</v>
      </c>
      <c r="N88" s="120"/>
      <c r="O88" s="122">
        <f t="shared" si="10"/>
        <v>0</v>
      </c>
      <c r="P88" s="300" t="e">
        <f t="shared" si="12"/>
        <v>#DIV/0!</v>
      </c>
    </row>
    <row r="89" spans="1:16" s="124" customFormat="1" ht="16.5" hidden="1" customHeight="1" x14ac:dyDescent="0.25">
      <c r="A89" s="120">
        <v>33010000</v>
      </c>
      <c r="B89" s="121" t="s">
        <v>386</v>
      </c>
      <c r="C89" s="122">
        <f>C90+C91</f>
        <v>0</v>
      </c>
      <c r="D89" s="122">
        <f>D90+D91</f>
        <v>0</v>
      </c>
      <c r="E89" s="130">
        <f t="shared" si="7"/>
        <v>0</v>
      </c>
      <c r="F89" s="312">
        <f t="shared" si="8"/>
        <v>0</v>
      </c>
      <c r="G89" s="241">
        <f t="shared" si="14"/>
        <v>0</v>
      </c>
      <c r="H89" s="241">
        <f t="shared" si="14"/>
        <v>0</v>
      </c>
      <c r="I89" s="241">
        <f t="shared" si="14"/>
        <v>0</v>
      </c>
      <c r="J89" s="243">
        <f t="shared" si="13"/>
        <v>0</v>
      </c>
      <c r="K89" s="305"/>
      <c r="L89" s="122">
        <f t="shared" si="9"/>
        <v>0</v>
      </c>
      <c r="M89" s="122">
        <f t="shared" si="9"/>
        <v>0</v>
      </c>
      <c r="N89" s="120"/>
      <c r="O89" s="122">
        <f t="shared" si="10"/>
        <v>0</v>
      </c>
      <c r="P89" s="300" t="e">
        <f t="shared" si="12"/>
        <v>#DIV/0!</v>
      </c>
    </row>
    <row r="90" spans="1:16" ht="22.5" hidden="1" customHeight="1" x14ac:dyDescent="0.25">
      <c r="A90" s="61">
        <v>33010100</v>
      </c>
      <c r="B90" s="129" t="s">
        <v>387</v>
      </c>
      <c r="C90" s="130"/>
      <c r="D90" s="130"/>
      <c r="E90" s="130">
        <f t="shared" si="7"/>
        <v>0</v>
      </c>
      <c r="F90" s="312">
        <f t="shared" si="8"/>
        <v>0</v>
      </c>
      <c r="G90" s="251"/>
      <c r="H90" s="252">
        <v>0</v>
      </c>
      <c r="I90" s="253">
        <v>0</v>
      </c>
      <c r="J90" s="243">
        <f t="shared" si="13"/>
        <v>0</v>
      </c>
      <c r="K90" s="305"/>
      <c r="L90" s="134">
        <f t="shared" si="9"/>
        <v>0</v>
      </c>
      <c r="M90" s="134">
        <f t="shared" si="9"/>
        <v>0</v>
      </c>
      <c r="N90" s="135"/>
      <c r="O90" s="134">
        <f t="shared" si="10"/>
        <v>0</v>
      </c>
      <c r="P90" s="300" t="e">
        <f t="shared" si="12"/>
        <v>#DIV/0!</v>
      </c>
    </row>
    <row r="91" spans="1:16" ht="21" hidden="1" customHeight="1" x14ac:dyDescent="0.25">
      <c r="A91" s="257">
        <v>31010200</v>
      </c>
      <c r="B91" s="129" t="s">
        <v>31</v>
      </c>
      <c r="C91" s="130"/>
      <c r="D91" s="130">
        <v>0</v>
      </c>
      <c r="E91" s="130">
        <f t="shared" si="7"/>
        <v>0</v>
      </c>
      <c r="F91" s="312">
        <f t="shared" si="8"/>
        <v>0</v>
      </c>
      <c r="G91" s="251"/>
      <c r="H91" s="252"/>
      <c r="I91" s="253"/>
      <c r="J91" s="243"/>
      <c r="K91" s="305"/>
      <c r="L91" s="134">
        <f t="shared" si="9"/>
        <v>0</v>
      </c>
      <c r="M91" s="134">
        <f t="shared" si="9"/>
        <v>0</v>
      </c>
      <c r="N91" s="135"/>
      <c r="O91" s="134">
        <f t="shared" si="10"/>
        <v>0</v>
      </c>
      <c r="P91" s="300" t="e">
        <f t="shared" si="12"/>
        <v>#DIV/0!</v>
      </c>
    </row>
    <row r="92" spans="1:16" s="124" customFormat="1" x14ac:dyDescent="0.25">
      <c r="A92" s="120">
        <v>40000000</v>
      </c>
      <c r="B92" s="121" t="s">
        <v>388</v>
      </c>
      <c r="C92" s="122">
        <f>C93</f>
        <v>28819949</v>
      </c>
      <c r="D92" s="122">
        <f>D93</f>
        <v>28801996</v>
      </c>
      <c r="E92" s="122">
        <f t="shared" si="7"/>
        <v>-17953</v>
      </c>
      <c r="F92" s="300">
        <f t="shared" si="8"/>
        <v>99.937706343616355</v>
      </c>
      <c r="G92" s="241">
        <f>G93</f>
        <v>0</v>
      </c>
      <c r="H92" s="241">
        <f>H93</f>
        <v>0</v>
      </c>
      <c r="I92" s="242">
        <f>I93</f>
        <v>0</v>
      </c>
      <c r="J92" s="243">
        <f>H92-G92</f>
        <v>0</v>
      </c>
      <c r="K92" s="305"/>
      <c r="L92" s="122">
        <f t="shared" si="9"/>
        <v>28819949</v>
      </c>
      <c r="M92" s="122">
        <f t="shared" si="9"/>
        <v>28801996</v>
      </c>
      <c r="N92" s="122"/>
      <c r="O92" s="122">
        <f t="shared" si="10"/>
        <v>-17953</v>
      </c>
      <c r="P92" s="300">
        <f t="shared" si="12"/>
        <v>99.93770634361637</v>
      </c>
    </row>
    <row r="93" spans="1:16" s="124" customFormat="1" x14ac:dyDescent="0.25">
      <c r="A93" s="120">
        <v>41000000</v>
      </c>
      <c r="B93" s="121" t="s">
        <v>178</v>
      </c>
      <c r="C93" s="122">
        <f>C94+C99+C101</f>
        <v>28819949</v>
      </c>
      <c r="D93" s="122">
        <f>D94+D99+D101</f>
        <v>28801996</v>
      </c>
      <c r="E93" s="122">
        <f t="shared" si="7"/>
        <v>-17953</v>
      </c>
      <c r="F93" s="300">
        <f t="shared" si="8"/>
        <v>99.937706343616355</v>
      </c>
      <c r="G93" s="241">
        <f>G94+G99+G101</f>
        <v>0</v>
      </c>
      <c r="H93" s="241">
        <f>H94+H99+H101</f>
        <v>0</v>
      </c>
      <c r="I93" s="242">
        <f>I94+I99+I101</f>
        <v>0</v>
      </c>
      <c r="J93" s="243">
        <f>H93-G93</f>
        <v>0</v>
      </c>
      <c r="K93" s="305"/>
      <c r="L93" s="122">
        <f t="shared" si="9"/>
        <v>28819949</v>
      </c>
      <c r="M93" s="122">
        <f t="shared" si="9"/>
        <v>28801996</v>
      </c>
      <c r="N93" s="122"/>
      <c r="O93" s="122">
        <f t="shared" si="10"/>
        <v>-17953</v>
      </c>
      <c r="P93" s="300">
        <f t="shared" si="12"/>
        <v>99.93770634361637</v>
      </c>
    </row>
    <row r="94" spans="1:16" s="124" customFormat="1" ht="30" x14ac:dyDescent="0.25">
      <c r="A94" s="120">
        <v>41030000</v>
      </c>
      <c r="B94" s="121" t="s">
        <v>179</v>
      </c>
      <c r="C94" s="122">
        <f>C96+C97+C95+C98</f>
        <v>25552700</v>
      </c>
      <c r="D94" s="122">
        <f>D96+D97+D95+D98</f>
        <v>25552700</v>
      </c>
      <c r="E94" s="122">
        <f t="shared" si="7"/>
        <v>0</v>
      </c>
      <c r="F94" s="300">
        <f t="shared" si="8"/>
        <v>100</v>
      </c>
      <c r="G94" s="126">
        <f>G96+G97</f>
        <v>0</v>
      </c>
      <c r="H94" s="126">
        <f>H96+H97</f>
        <v>0</v>
      </c>
      <c r="I94" s="125"/>
      <c r="J94" s="243">
        <f t="shared" si="13"/>
        <v>0</v>
      </c>
      <c r="K94" s="305"/>
      <c r="L94" s="122">
        <f t="shared" si="9"/>
        <v>25552700</v>
      </c>
      <c r="M94" s="122">
        <f t="shared" si="9"/>
        <v>25552700</v>
      </c>
      <c r="N94" s="120"/>
      <c r="O94" s="122">
        <f t="shared" si="10"/>
        <v>0</v>
      </c>
      <c r="P94" s="300">
        <f t="shared" si="12"/>
        <v>100</v>
      </c>
    </row>
    <row r="95" spans="1:16" s="124" customFormat="1" ht="33" hidden="1" customHeight="1" x14ac:dyDescent="0.25">
      <c r="A95" s="257">
        <v>41033200</v>
      </c>
      <c r="B95" s="141" t="s">
        <v>295</v>
      </c>
      <c r="C95" s="134"/>
      <c r="D95" s="134"/>
      <c r="E95" s="130">
        <f t="shared" si="7"/>
        <v>0</v>
      </c>
      <c r="F95" s="312">
        <f t="shared" si="8"/>
        <v>0</v>
      </c>
      <c r="G95" s="126"/>
      <c r="H95" s="126"/>
      <c r="I95" s="125"/>
      <c r="J95" s="243"/>
      <c r="K95" s="305"/>
      <c r="L95" s="122">
        <f t="shared" si="9"/>
        <v>0</v>
      </c>
      <c r="M95" s="122">
        <f t="shared" si="9"/>
        <v>0</v>
      </c>
      <c r="N95" s="120"/>
      <c r="O95" s="122">
        <f t="shared" si="10"/>
        <v>0</v>
      </c>
      <c r="P95" s="301" t="e">
        <f t="shared" si="12"/>
        <v>#DIV/0!</v>
      </c>
    </row>
    <row r="96" spans="1:16" ht="26.25" x14ac:dyDescent="0.25">
      <c r="A96" s="61">
        <v>41033900</v>
      </c>
      <c r="B96" s="129" t="s">
        <v>124</v>
      </c>
      <c r="C96" s="130">
        <v>22085200</v>
      </c>
      <c r="D96" s="130">
        <v>22085200</v>
      </c>
      <c r="E96" s="130">
        <f t="shared" si="7"/>
        <v>0</v>
      </c>
      <c r="F96" s="312">
        <f t="shared" si="8"/>
        <v>100</v>
      </c>
      <c r="G96" s="132"/>
      <c r="H96" s="61"/>
      <c r="I96" s="133"/>
      <c r="J96" s="244">
        <f t="shared" si="13"/>
        <v>0</v>
      </c>
      <c r="K96" s="305"/>
      <c r="L96" s="134">
        <f t="shared" si="9"/>
        <v>22085200</v>
      </c>
      <c r="M96" s="134">
        <f t="shared" si="9"/>
        <v>22085200</v>
      </c>
      <c r="N96" s="135"/>
      <c r="O96" s="134">
        <f t="shared" si="10"/>
        <v>0</v>
      </c>
      <c r="P96" s="301">
        <f t="shared" si="12"/>
        <v>100</v>
      </c>
    </row>
    <row r="97" spans="1:16" ht="26.25" x14ac:dyDescent="0.25">
      <c r="A97" s="61">
        <v>41034200</v>
      </c>
      <c r="B97" s="129" t="s">
        <v>125</v>
      </c>
      <c r="C97" s="130">
        <v>3467500</v>
      </c>
      <c r="D97" s="130">
        <v>3467500</v>
      </c>
      <c r="E97" s="130">
        <f t="shared" si="7"/>
        <v>0</v>
      </c>
      <c r="F97" s="312">
        <f t="shared" si="8"/>
        <v>100</v>
      </c>
      <c r="G97" s="132"/>
      <c r="H97" s="61"/>
      <c r="I97" s="133"/>
      <c r="J97" s="244">
        <f t="shared" si="13"/>
        <v>0</v>
      </c>
      <c r="K97" s="305"/>
      <c r="L97" s="134">
        <f t="shared" si="9"/>
        <v>3467500</v>
      </c>
      <c r="M97" s="134">
        <f t="shared" si="9"/>
        <v>3467500</v>
      </c>
      <c r="N97" s="135"/>
      <c r="O97" s="134">
        <f t="shared" si="10"/>
        <v>0</v>
      </c>
      <c r="P97" s="301">
        <f t="shared" si="12"/>
        <v>100</v>
      </c>
    </row>
    <row r="98" spans="1:16" ht="39.75" hidden="1" customHeight="1" x14ac:dyDescent="0.25">
      <c r="A98" s="61">
        <v>41034500</v>
      </c>
      <c r="B98" s="129" t="s">
        <v>297</v>
      </c>
      <c r="C98" s="130"/>
      <c r="D98" s="130"/>
      <c r="E98" s="130">
        <f t="shared" si="7"/>
        <v>0</v>
      </c>
      <c r="F98" s="312">
        <f t="shared" si="8"/>
        <v>0</v>
      </c>
      <c r="G98" s="132"/>
      <c r="H98" s="61"/>
      <c r="I98" s="133"/>
      <c r="J98" s="244"/>
      <c r="K98" s="305"/>
      <c r="L98" s="134">
        <f t="shared" si="9"/>
        <v>0</v>
      </c>
      <c r="M98" s="134">
        <f t="shared" si="9"/>
        <v>0</v>
      </c>
      <c r="N98" s="135"/>
      <c r="O98" s="134">
        <f t="shared" si="10"/>
        <v>0</v>
      </c>
      <c r="P98" s="301" t="e">
        <f t="shared" si="12"/>
        <v>#DIV/0!</v>
      </c>
    </row>
    <row r="99" spans="1:16" s="124" customFormat="1" ht="30" x14ac:dyDescent="0.25">
      <c r="A99" s="120">
        <v>41040000</v>
      </c>
      <c r="B99" s="121" t="s">
        <v>172</v>
      </c>
      <c r="C99" s="122">
        <f>C100</f>
        <v>1969800</v>
      </c>
      <c r="D99" s="122">
        <f>D100</f>
        <v>1969800</v>
      </c>
      <c r="E99" s="122">
        <f t="shared" si="7"/>
        <v>0</v>
      </c>
      <c r="F99" s="300">
        <f t="shared" si="8"/>
        <v>100</v>
      </c>
      <c r="G99" s="126">
        <f>G100</f>
        <v>0</v>
      </c>
      <c r="H99" s="126">
        <f>H100</f>
        <v>0</v>
      </c>
      <c r="I99" s="125"/>
      <c r="J99" s="243">
        <f t="shared" si="13"/>
        <v>0</v>
      </c>
      <c r="K99" s="305"/>
      <c r="L99" s="122">
        <f t="shared" si="9"/>
        <v>1969800</v>
      </c>
      <c r="M99" s="122">
        <f t="shared" si="9"/>
        <v>1969800</v>
      </c>
      <c r="N99" s="120"/>
      <c r="O99" s="122">
        <f t="shared" si="10"/>
        <v>0</v>
      </c>
      <c r="P99" s="301">
        <f t="shared" si="12"/>
        <v>100</v>
      </c>
    </row>
    <row r="100" spans="1:16" ht="64.5" x14ac:dyDescent="0.25">
      <c r="A100" s="61">
        <v>41040200</v>
      </c>
      <c r="B100" s="129" t="s">
        <v>173</v>
      </c>
      <c r="C100" s="258">
        <v>1969800</v>
      </c>
      <c r="D100" s="258">
        <v>1969800</v>
      </c>
      <c r="E100" s="130">
        <f t="shared" si="7"/>
        <v>0</v>
      </c>
      <c r="F100" s="312">
        <f t="shared" si="8"/>
        <v>100</v>
      </c>
      <c r="G100" s="132"/>
      <c r="H100" s="61"/>
      <c r="I100" s="133"/>
      <c r="J100" s="244">
        <f t="shared" si="13"/>
        <v>0</v>
      </c>
      <c r="K100" s="305"/>
      <c r="L100" s="134">
        <f t="shared" si="9"/>
        <v>1969800</v>
      </c>
      <c r="M100" s="134">
        <f t="shared" si="9"/>
        <v>1969800</v>
      </c>
      <c r="N100" s="135"/>
      <c r="O100" s="134">
        <f t="shared" si="10"/>
        <v>0</v>
      </c>
      <c r="P100" s="300">
        <f t="shared" si="12"/>
        <v>100</v>
      </c>
    </row>
    <row r="101" spans="1:16" s="124" customFormat="1" ht="30" x14ac:dyDescent="0.25">
      <c r="A101" s="120">
        <v>41050000</v>
      </c>
      <c r="B101" s="121" t="s">
        <v>180</v>
      </c>
      <c r="C101" s="122">
        <f>C103+C104+C106+C105+C107+C102</f>
        <v>1297449</v>
      </c>
      <c r="D101" s="122">
        <f>D103+D104+D106+D105+D107+D102</f>
        <v>1279496</v>
      </c>
      <c r="E101" s="122">
        <f t="shared" si="7"/>
        <v>-17953</v>
      </c>
      <c r="F101" s="300">
        <f t="shared" si="8"/>
        <v>98.616284724871647</v>
      </c>
      <c r="G101" s="241">
        <f>G103+G104+G106</f>
        <v>0</v>
      </c>
      <c r="H101" s="241">
        <f>H103+H104+H106</f>
        <v>0</v>
      </c>
      <c r="I101" s="242">
        <f>I103+I104+I106</f>
        <v>0</v>
      </c>
      <c r="J101" s="243">
        <f>H101-G101</f>
        <v>0</v>
      </c>
      <c r="K101" s="305"/>
      <c r="L101" s="122">
        <f t="shared" si="9"/>
        <v>1297449</v>
      </c>
      <c r="M101" s="122">
        <f t="shared" si="9"/>
        <v>1279496</v>
      </c>
      <c r="N101" s="122"/>
      <c r="O101" s="122">
        <f t="shared" si="10"/>
        <v>-17953</v>
      </c>
      <c r="P101" s="300">
        <f t="shared" si="12"/>
        <v>98.616284724871647</v>
      </c>
    </row>
    <row r="102" spans="1:16" s="136" customFormat="1" ht="45" x14ac:dyDescent="0.25">
      <c r="A102" s="135">
        <v>41051000</v>
      </c>
      <c r="B102" s="141" t="s">
        <v>337</v>
      </c>
      <c r="C102" s="134">
        <v>554063</v>
      </c>
      <c r="D102" s="134">
        <v>554063</v>
      </c>
      <c r="E102" s="130">
        <f t="shared" si="7"/>
        <v>0</v>
      </c>
      <c r="F102" s="312">
        <f t="shared" si="8"/>
        <v>100</v>
      </c>
      <c r="G102" s="256"/>
      <c r="H102" s="256"/>
      <c r="I102" s="253"/>
      <c r="J102" s="244"/>
      <c r="K102" s="306"/>
      <c r="L102" s="134">
        <f t="shared" si="9"/>
        <v>554063</v>
      </c>
      <c r="M102" s="134">
        <f t="shared" si="9"/>
        <v>554063</v>
      </c>
      <c r="N102" s="134"/>
      <c r="O102" s="134">
        <f t="shared" si="10"/>
        <v>0</v>
      </c>
      <c r="P102" s="301">
        <f t="shared" si="12"/>
        <v>100</v>
      </c>
    </row>
    <row r="103" spans="1:16" ht="27.75" customHeight="1" x14ac:dyDescent="0.25">
      <c r="A103" s="250">
        <v>41051100</v>
      </c>
      <c r="B103" s="259" t="s">
        <v>296</v>
      </c>
      <c r="C103" s="130">
        <v>96550</v>
      </c>
      <c r="D103" s="130">
        <v>96550</v>
      </c>
      <c r="E103" s="130">
        <f t="shared" si="7"/>
        <v>0</v>
      </c>
      <c r="F103" s="312">
        <f t="shared" si="8"/>
        <v>100</v>
      </c>
      <c r="G103" s="251"/>
      <c r="H103" s="252"/>
      <c r="I103" s="253"/>
      <c r="J103" s="244">
        <f>H103-G103</f>
        <v>0</v>
      </c>
      <c r="K103" s="305"/>
      <c r="L103" s="134">
        <f t="shared" si="9"/>
        <v>96550</v>
      </c>
      <c r="M103" s="134">
        <f t="shared" si="9"/>
        <v>96550</v>
      </c>
      <c r="N103" s="134"/>
      <c r="O103" s="134">
        <f t="shared" si="10"/>
        <v>0</v>
      </c>
      <c r="P103" s="301">
        <f t="shared" si="12"/>
        <v>100</v>
      </c>
    </row>
    <row r="104" spans="1:16" ht="51.75" x14ac:dyDescent="0.25">
      <c r="A104" s="61">
        <v>41051200</v>
      </c>
      <c r="B104" s="129" t="s">
        <v>174</v>
      </c>
      <c r="C104" s="130">
        <v>268315</v>
      </c>
      <c r="D104" s="130">
        <v>268315</v>
      </c>
      <c r="E104" s="130">
        <f t="shared" si="7"/>
        <v>0</v>
      </c>
      <c r="F104" s="312">
        <f t="shared" si="8"/>
        <v>100</v>
      </c>
      <c r="G104" s="132"/>
      <c r="H104" s="61"/>
      <c r="I104" s="133"/>
      <c r="J104" s="244">
        <f t="shared" si="13"/>
        <v>0</v>
      </c>
      <c r="K104" s="305"/>
      <c r="L104" s="134">
        <f t="shared" si="9"/>
        <v>268315</v>
      </c>
      <c r="M104" s="134">
        <f t="shared" si="9"/>
        <v>268315</v>
      </c>
      <c r="N104" s="135"/>
      <c r="O104" s="134">
        <f t="shared" si="10"/>
        <v>0</v>
      </c>
      <c r="P104" s="301">
        <f t="shared" si="12"/>
        <v>100</v>
      </c>
    </row>
    <row r="105" spans="1:16" ht="54.75" customHeight="1" x14ac:dyDescent="0.25">
      <c r="A105" s="257">
        <v>41051700</v>
      </c>
      <c r="B105" s="129" t="s">
        <v>614</v>
      </c>
      <c r="C105" s="130">
        <v>32901</v>
      </c>
      <c r="D105" s="130">
        <v>32901</v>
      </c>
      <c r="E105" s="130">
        <f t="shared" si="7"/>
        <v>0</v>
      </c>
      <c r="F105" s="312">
        <f t="shared" si="8"/>
        <v>100</v>
      </c>
      <c r="G105" s="132"/>
      <c r="H105" s="61"/>
      <c r="I105" s="133"/>
      <c r="J105" s="244"/>
      <c r="K105" s="305"/>
      <c r="L105" s="134">
        <f t="shared" si="9"/>
        <v>32901</v>
      </c>
      <c r="M105" s="134">
        <f t="shared" si="9"/>
        <v>32901</v>
      </c>
      <c r="N105" s="135"/>
      <c r="O105" s="134">
        <f t="shared" si="10"/>
        <v>0</v>
      </c>
      <c r="P105" s="301">
        <f t="shared" si="12"/>
        <v>100</v>
      </c>
    </row>
    <row r="106" spans="1:16" x14ac:dyDescent="0.25">
      <c r="A106" s="61">
        <v>41053900</v>
      </c>
      <c r="B106" s="129" t="s">
        <v>175</v>
      </c>
      <c r="C106" s="258">
        <v>345620</v>
      </c>
      <c r="D106" s="258">
        <v>327667</v>
      </c>
      <c r="E106" s="130">
        <f t="shared" si="7"/>
        <v>-17953</v>
      </c>
      <c r="F106" s="312">
        <f t="shared" si="8"/>
        <v>94.80556680747641</v>
      </c>
      <c r="G106" s="132"/>
      <c r="H106" s="61"/>
      <c r="I106" s="133"/>
      <c r="J106" s="244">
        <f t="shared" si="13"/>
        <v>0</v>
      </c>
      <c r="K106" s="305"/>
      <c r="L106" s="134">
        <f t="shared" si="9"/>
        <v>345620</v>
      </c>
      <c r="M106" s="134">
        <f t="shared" si="9"/>
        <v>327667</v>
      </c>
      <c r="N106" s="135"/>
      <c r="O106" s="134">
        <f t="shared" si="10"/>
        <v>-17953</v>
      </c>
      <c r="P106" s="301">
        <f t="shared" si="12"/>
        <v>94.805566807476424</v>
      </c>
    </row>
    <row r="107" spans="1:16" ht="54.75" hidden="1" customHeight="1" x14ac:dyDescent="0.25">
      <c r="A107" s="257">
        <v>41054300</v>
      </c>
      <c r="B107" s="129" t="s">
        <v>564</v>
      </c>
      <c r="C107" s="258"/>
      <c r="D107" s="258"/>
      <c r="E107" s="130">
        <f t="shared" si="7"/>
        <v>0</v>
      </c>
      <c r="F107" s="312">
        <f t="shared" si="8"/>
        <v>0</v>
      </c>
      <c r="G107" s="132"/>
      <c r="H107" s="61"/>
      <c r="I107" s="133"/>
      <c r="J107" s="243"/>
      <c r="K107" s="305"/>
      <c r="L107" s="134">
        <f t="shared" si="9"/>
        <v>0</v>
      </c>
      <c r="M107" s="134">
        <f t="shared" si="9"/>
        <v>0</v>
      </c>
      <c r="N107" s="135"/>
      <c r="O107" s="134">
        <f t="shared" si="10"/>
        <v>0</v>
      </c>
      <c r="P107" s="301" t="e">
        <f t="shared" si="12"/>
        <v>#DIV/0!</v>
      </c>
    </row>
    <row r="108" spans="1:16" s="266" customFormat="1" x14ac:dyDescent="0.25">
      <c r="A108" s="361" t="s">
        <v>389</v>
      </c>
      <c r="B108" s="361"/>
      <c r="C108" s="264">
        <f>C8+C52+C84</f>
        <v>44979600</v>
      </c>
      <c r="D108" s="264">
        <f>D8+D52+D84</f>
        <v>42776650.139999993</v>
      </c>
      <c r="E108" s="264">
        <f t="shared" si="7"/>
        <v>-2202949.8600000069</v>
      </c>
      <c r="F108" s="302">
        <f t="shared" si="8"/>
        <v>95.102335592135091</v>
      </c>
      <c r="G108" s="264">
        <f>G8+G52+G84</f>
        <v>4114384.13</v>
      </c>
      <c r="H108" s="264">
        <f>H8+H52+H84</f>
        <v>7280554.0699999984</v>
      </c>
      <c r="I108" s="264">
        <f>I8+I52+I84</f>
        <v>0</v>
      </c>
      <c r="J108" s="265">
        <f t="shared" si="13"/>
        <v>3166169.9399999985</v>
      </c>
      <c r="K108" s="308">
        <f>H108/G108%</f>
        <v>176.95367860559969</v>
      </c>
      <c r="L108" s="264">
        <f t="shared" si="9"/>
        <v>49093984.130000003</v>
      </c>
      <c r="M108" s="264">
        <f t="shared" si="9"/>
        <v>50057204.209999993</v>
      </c>
      <c r="N108" s="264">
        <f>N8+N52+N84</f>
        <v>0</v>
      </c>
      <c r="O108" s="264">
        <f t="shared" si="10"/>
        <v>963220.07999999076</v>
      </c>
      <c r="P108" s="302">
        <f t="shared" si="12"/>
        <v>101.96199207921158</v>
      </c>
    </row>
    <row r="109" spans="1:16" s="266" customFormat="1" x14ac:dyDescent="0.25">
      <c r="A109" s="361" t="s">
        <v>34</v>
      </c>
      <c r="B109" s="361"/>
      <c r="C109" s="267">
        <f>C108+C92</f>
        <v>73799549</v>
      </c>
      <c r="D109" s="267">
        <f>D108+D92</f>
        <v>71578646.139999986</v>
      </c>
      <c r="E109" s="267">
        <f t="shared" si="7"/>
        <v>-2220902.8600000143</v>
      </c>
      <c r="F109" s="313">
        <f t="shared" si="8"/>
        <v>96.990628140559494</v>
      </c>
      <c r="G109" s="267">
        <f>G108+G92</f>
        <v>4114384.13</v>
      </c>
      <c r="H109" s="267">
        <f>H108+H92</f>
        <v>7280554.0699999984</v>
      </c>
      <c r="I109" s="267">
        <f>I108+I92</f>
        <v>0</v>
      </c>
      <c r="J109" s="265">
        <f t="shared" si="13"/>
        <v>3166169.9399999985</v>
      </c>
      <c r="K109" s="308">
        <f>H109/G109%</f>
        <v>176.95367860559969</v>
      </c>
      <c r="L109" s="264">
        <f t="shared" si="9"/>
        <v>77913933.129999995</v>
      </c>
      <c r="M109" s="264">
        <f t="shared" si="9"/>
        <v>78859200.209999979</v>
      </c>
      <c r="N109" s="267">
        <f>N108+N92</f>
        <v>0</v>
      </c>
      <c r="O109" s="264">
        <f t="shared" si="10"/>
        <v>945267.07999998331</v>
      </c>
      <c r="P109" s="302">
        <f t="shared" si="12"/>
        <v>101.21321956423738</v>
      </c>
    </row>
    <row r="111" spans="1:16" x14ac:dyDescent="0.25">
      <c r="D111" s="113"/>
      <c r="L111" s="342"/>
      <c r="M111" s="342"/>
      <c r="O111" s="342"/>
    </row>
    <row r="113" spans="2:16" x14ac:dyDescent="0.25">
      <c r="B113" t="s">
        <v>618</v>
      </c>
      <c r="N113" t="s">
        <v>619</v>
      </c>
      <c r="P113"/>
    </row>
  </sheetData>
  <mergeCells count="8">
    <mergeCell ref="A108:B108"/>
    <mergeCell ref="A109:B109"/>
    <mergeCell ref="A4:O4"/>
    <mergeCell ref="A6:A7"/>
    <mergeCell ref="B6:B7"/>
    <mergeCell ref="C6:F6"/>
    <mergeCell ref="G6:K6"/>
    <mergeCell ref="L6:P6"/>
  </mergeCells>
  <phoneticPr fontId="9" type="noConversion"/>
  <pageMargins left="0.78740157480314965" right="0.78740157480314965" top="1.1811023622047245" bottom="0.39370078740157483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6"/>
  <sheetViews>
    <sheetView showGridLines="0" showZeros="0" topLeftCell="B1" zoomScale="80" zoomScaleNormal="80" zoomScaleSheetLayoutView="90" workbookViewId="0">
      <pane xSplit="5" ySplit="9" topLeftCell="N117" activePane="bottomRight" state="frozenSplit"/>
      <selection activeCell="B1" sqref="B1"/>
      <selection pane="topRight" activeCell="O1" sqref="O1"/>
      <selection pane="bottomLeft" activeCell="B13" sqref="B13"/>
      <selection pane="bottomRight" activeCell="Q123" sqref="Q123"/>
    </sheetView>
  </sheetViews>
  <sheetFormatPr defaultColWidth="7.85546875" defaultRowHeight="12.75" x14ac:dyDescent="0.2"/>
  <cols>
    <col min="1" max="1" width="3.28515625" style="151" hidden="1" customWidth="1"/>
    <col min="2" max="2" width="10.28515625" style="151" customWidth="1"/>
    <col min="3" max="3" width="0.140625" style="151" hidden="1" customWidth="1"/>
    <col min="4" max="4" width="10" style="151" customWidth="1"/>
    <col min="5" max="5" width="11.7109375" style="151" customWidth="1"/>
    <col min="6" max="6" width="50.5703125" style="151" customWidth="1"/>
    <col min="7" max="7" width="13.140625" style="151" customWidth="1"/>
    <col min="8" max="8" width="12.7109375" style="151" customWidth="1"/>
    <col min="9" max="9" width="12" style="151" customWidth="1"/>
    <col min="10" max="10" width="10.85546875" style="151" customWidth="1"/>
    <col min="11" max="11" width="7.85546875" style="151" customWidth="1"/>
    <col min="12" max="13" width="12.5703125" style="151" customWidth="1"/>
    <col min="14" max="14" width="12.85546875" style="269" customWidth="1"/>
    <col min="15" max="15" width="11.7109375" style="151" customWidth="1"/>
    <col min="16" max="16" width="9.5703125" style="151" customWidth="1"/>
    <col min="17" max="17" width="10" style="151" customWidth="1"/>
    <col min="18" max="18" width="11.140625" style="151" customWidth="1"/>
    <col min="19" max="19" width="12.85546875" style="151" customWidth="1"/>
    <col min="20" max="184" width="7.85546875" style="152"/>
    <col min="185" max="185" width="0" style="152" hidden="1" customWidth="1"/>
    <col min="186" max="186" width="10.28515625" style="152" customWidth="1"/>
    <col min="187" max="187" width="0" style="152" hidden="1" customWidth="1"/>
    <col min="188" max="188" width="10" style="152" customWidth="1"/>
    <col min="189" max="189" width="11.7109375" style="152" customWidth="1"/>
    <col min="190" max="190" width="48.42578125" style="152" customWidth="1"/>
    <col min="191" max="191" width="13.140625" style="152" customWidth="1"/>
    <col min="192" max="192" width="12.7109375" style="152" customWidth="1"/>
    <col min="193" max="193" width="12" style="152" customWidth="1"/>
    <col min="194" max="194" width="10.85546875" style="152" customWidth="1"/>
    <col min="195" max="195" width="7.85546875" style="152" customWidth="1"/>
    <col min="196" max="197" width="12.5703125" style="152" customWidth="1"/>
    <col min="198" max="198" width="12.85546875" style="152" customWidth="1"/>
    <col min="199" max="199" width="11.7109375" style="152" customWidth="1"/>
    <col min="200" max="200" width="9.5703125" style="152" customWidth="1"/>
    <col min="201" max="201" width="10" style="152" customWidth="1"/>
    <col min="202" max="202" width="12.42578125" style="152" customWidth="1"/>
    <col min="203" max="203" width="11.5703125" style="152" customWidth="1"/>
    <col min="204" max="16384" width="7.85546875" style="152"/>
  </cols>
  <sheetData>
    <row r="1" spans="1:19" x14ac:dyDescent="0.2">
      <c r="O1" s="330" t="s">
        <v>561</v>
      </c>
    </row>
    <row r="2" spans="1:19" x14ac:dyDescent="0.2">
      <c r="O2" s="231" t="s">
        <v>620</v>
      </c>
    </row>
    <row r="3" spans="1:19" x14ac:dyDescent="0.2">
      <c r="O3" s="345" t="s">
        <v>617</v>
      </c>
      <c r="P3" s="349"/>
      <c r="Q3" s="349"/>
    </row>
    <row r="4" spans="1:19" ht="30.75" customHeight="1" x14ac:dyDescent="0.2">
      <c r="B4" s="369" t="s">
        <v>601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</row>
    <row r="5" spans="1:19" ht="15.75" customHeight="1" thickBot="1" x14ac:dyDescent="0.35">
      <c r="B5" s="153"/>
      <c r="C5" s="154"/>
      <c r="D5" s="154"/>
      <c r="E5" s="154"/>
      <c r="F5" s="154"/>
      <c r="G5" s="154"/>
      <c r="H5" s="154"/>
      <c r="I5" s="155"/>
      <c r="J5" s="154"/>
      <c r="K5" s="154"/>
      <c r="L5" s="156"/>
      <c r="M5" s="157"/>
      <c r="N5" s="270"/>
      <c r="O5" s="157"/>
      <c r="P5" s="157"/>
      <c r="Q5" s="157"/>
      <c r="R5" s="157"/>
      <c r="S5" s="158" t="s">
        <v>396</v>
      </c>
    </row>
    <row r="6" spans="1:19" s="160" customFormat="1" ht="21.75" customHeight="1" x14ac:dyDescent="0.2">
      <c r="A6" s="159"/>
      <c r="B6" s="370" t="s">
        <v>397</v>
      </c>
      <c r="C6" s="372" t="s">
        <v>398</v>
      </c>
      <c r="D6" s="372" t="s">
        <v>399</v>
      </c>
      <c r="E6" s="372" t="s">
        <v>400</v>
      </c>
      <c r="F6" s="375" t="s">
        <v>401</v>
      </c>
      <c r="G6" s="377" t="s">
        <v>2</v>
      </c>
      <c r="H6" s="378"/>
      <c r="I6" s="378"/>
      <c r="J6" s="378"/>
      <c r="K6" s="379"/>
      <c r="L6" s="377" t="s">
        <v>3</v>
      </c>
      <c r="M6" s="378"/>
      <c r="N6" s="378"/>
      <c r="O6" s="378"/>
      <c r="P6" s="378"/>
      <c r="Q6" s="378"/>
      <c r="R6" s="379"/>
      <c r="S6" s="380" t="s">
        <v>341</v>
      </c>
    </row>
    <row r="7" spans="1:19" s="160" customFormat="1" ht="16.5" customHeight="1" x14ac:dyDescent="0.2">
      <c r="A7" s="161"/>
      <c r="B7" s="371"/>
      <c r="C7" s="373"/>
      <c r="D7" s="374"/>
      <c r="E7" s="374"/>
      <c r="F7" s="376"/>
      <c r="G7" s="382" t="s">
        <v>402</v>
      </c>
      <c r="H7" s="384" t="s">
        <v>403</v>
      </c>
      <c r="I7" s="382" t="s">
        <v>404</v>
      </c>
      <c r="J7" s="382"/>
      <c r="K7" s="384" t="s">
        <v>405</v>
      </c>
      <c r="L7" s="382" t="s">
        <v>402</v>
      </c>
      <c r="M7" s="343"/>
      <c r="N7" s="385" t="s">
        <v>406</v>
      </c>
      <c r="O7" s="331"/>
      <c r="P7" s="367" t="s">
        <v>404</v>
      </c>
      <c r="Q7" s="368"/>
      <c r="R7" s="384" t="s">
        <v>405</v>
      </c>
      <c r="S7" s="381"/>
    </row>
    <row r="8" spans="1:19" s="160" customFormat="1" ht="132" customHeight="1" thickBot="1" x14ac:dyDescent="0.25">
      <c r="A8" s="162"/>
      <c r="B8" s="371"/>
      <c r="C8" s="373"/>
      <c r="D8" s="374"/>
      <c r="E8" s="374"/>
      <c r="F8" s="376"/>
      <c r="G8" s="383"/>
      <c r="H8" s="385"/>
      <c r="I8" s="344" t="s">
        <v>407</v>
      </c>
      <c r="J8" s="344" t="s">
        <v>408</v>
      </c>
      <c r="K8" s="385"/>
      <c r="L8" s="383"/>
      <c r="M8" s="163" t="s">
        <v>409</v>
      </c>
      <c r="N8" s="386"/>
      <c r="O8" s="332" t="s">
        <v>403</v>
      </c>
      <c r="P8" s="344" t="s">
        <v>407</v>
      </c>
      <c r="Q8" s="344" t="s">
        <v>408</v>
      </c>
      <c r="R8" s="385"/>
      <c r="S8" s="381"/>
    </row>
    <row r="9" spans="1:19" s="171" customFormat="1" ht="21.6" customHeight="1" thickBot="1" x14ac:dyDescent="0.25">
      <c r="A9" s="164"/>
      <c r="B9" s="165" t="s">
        <v>410</v>
      </c>
      <c r="C9" s="166"/>
      <c r="D9" s="166" t="s">
        <v>411</v>
      </c>
      <c r="E9" s="166" t="s">
        <v>412</v>
      </c>
      <c r="F9" s="167">
        <v>4</v>
      </c>
      <c r="G9" s="168">
        <v>5</v>
      </c>
      <c r="H9" s="168">
        <v>6</v>
      </c>
      <c r="I9" s="168">
        <v>7</v>
      </c>
      <c r="J9" s="168">
        <v>8</v>
      </c>
      <c r="K9" s="168">
        <v>9</v>
      </c>
      <c r="L9" s="168">
        <v>10</v>
      </c>
      <c r="M9" s="271">
        <v>11</v>
      </c>
      <c r="N9" s="169">
        <v>12</v>
      </c>
      <c r="O9" s="168">
        <v>13</v>
      </c>
      <c r="P9" s="168">
        <v>14</v>
      </c>
      <c r="Q9" s="168">
        <v>15</v>
      </c>
      <c r="R9" s="168">
        <v>16</v>
      </c>
      <c r="S9" s="170">
        <v>17</v>
      </c>
    </row>
    <row r="10" spans="1:19" s="171" customFormat="1" ht="21" customHeight="1" x14ac:dyDescent="0.2">
      <c r="A10" s="164"/>
      <c r="B10" s="172" t="s">
        <v>413</v>
      </c>
      <c r="C10" s="173"/>
      <c r="D10" s="173"/>
      <c r="E10" s="173"/>
      <c r="F10" s="174" t="s">
        <v>414</v>
      </c>
      <c r="G10" s="175">
        <f>G11</f>
        <v>18362109.450000003</v>
      </c>
      <c r="H10" s="175">
        <f t="shared" ref="H10:S10" si="0">H11</f>
        <v>18362109.450000003</v>
      </c>
      <c r="I10" s="175">
        <f t="shared" si="0"/>
        <v>8345273.5500000007</v>
      </c>
      <c r="J10" s="175">
        <f t="shared" si="0"/>
        <v>425102.33999999997</v>
      </c>
      <c r="K10" s="175">
        <f t="shared" si="0"/>
        <v>0</v>
      </c>
      <c r="L10" s="175">
        <f t="shared" si="0"/>
        <v>3584366.6000000006</v>
      </c>
      <c r="M10" s="176">
        <f t="shared" si="0"/>
        <v>2403203.8100000005</v>
      </c>
      <c r="N10" s="176">
        <f t="shared" si="0"/>
        <v>2381903.8100000005</v>
      </c>
      <c r="O10" s="333">
        <f t="shared" si="0"/>
        <v>93992.790000000008</v>
      </c>
      <c r="P10" s="175">
        <f t="shared" si="0"/>
        <v>28815.62</v>
      </c>
      <c r="Q10" s="175">
        <f t="shared" si="0"/>
        <v>0</v>
      </c>
      <c r="R10" s="175">
        <f>R11</f>
        <v>3490373.8100000005</v>
      </c>
      <c r="S10" s="272">
        <f t="shared" si="0"/>
        <v>21756855.25</v>
      </c>
    </row>
    <row r="11" spans="1:19" s="160" customFormat="1" ht="15.75" x14ac:dyDescent="0.2">
      <c r="A11" s="177"/>
      <c r="B11" s="178" t="s">
        <v>415</v>
      </c>
      <c r="C11" s="179"/>
      <c r="D11" s="179"/>
      <c r="E11" s="179"/>
      <c r="F11" s="180" t="s">
        <v>416</v>
      </c>
      <c r="G11" s="181">
        <f>G15+G17+G20+G21+G22+G23+G24+G25+G26+G27+G28+G29+G30+G31+G32+G33+G35+G39+G40+G41+G42+G43+G44+G45+G46+G49+G50+G55+G56+G57+G58+G59+G60+G61+G62+G63+G64+G65+G66+G73+G72+G48+G51+G53+G74</f>
        <v>18362109.450000003</v>
      </c>
      <c r="H11" s="181">
        <f>H15+H17+H20+H21+H22+H23+H24+H25+H26+H27+H28+H29+H30+H31+H32+H33+H35+H39+H40+H41+H42+H43+H44+H45+H46+H49+H50+H55+H56+H57+H58+H59+H60+H61+H62+H63+H64+H65+H66+H73+H72+H48+H51+H53+H74</f>
        <v>18362109.450000003</v>
      </c>
      <c r="I11" s="181">
        <f t="shared" ref="I11:S11" si="1">I15+I17+I20+I21+I22+I23+I25+I26+I27+I28+I29+I30+I31+I32+I33+I35+I39+I40+I42+I43+I44+I45+I46+I49+I50+I55+I56+I57+I60+I61+I62+I63+I65+I66+I73+I72+I48+I51+I53+I74</f>
        <v>8345273.5500000007</v>
      </c>
      <c r="J11" s="181">
        <f t="shared" si="1"/>
        <v>425102.33999999997</v>
      </c>
      <c r="K11" s="181">
        <f t="shared" si="1"/>
        <v>0</v>
      </c>
      <c r="L11" s="181">
        <f t="shared" si="1"/>
        <v>3584366.6000000006</v>
      </c>
      <c r="M11" s="182">
        <f t="shared" si="1"/>
        <v>2403203.8100000005</v>
      </c>
      <c r="N11" s="182">
        <f t="shared" si="1"/>
        <v>2381903.8100000005</v>
      </c>
      <c r="O11" s="334">
        <f t="shared" si="1"/>
        <v>93992.790000000008</v>
      </c>
      <c r="P11" s="182">
        <f t="shared" si="1"/>
        <v>28815.62</v>
      </c>
      <c r="Q11" s="182">
        <f t="shared" si="1"/>
        <v>0</v>
      </c>
      <c r="R11" s="182">
        <f t="shared" si="1"/>
        <v>3490373.8100000005</v>
      </c>
      <c r="S11" s="182">
        <f t="shared" si="1"/>
        <v>21756855.25</v>
      </c>
    </row>
    <row r="12" spans="1:19" s="160" customFormat="1" ht="15.75" x14ac:dyDescent="0.2">
      <c r="A12" s="177"/>
      <c r="B12" s="178"/>
      <c r="C12" s="179"/>
      <c r="D12" s="179"/>
      <c r="E12" s="179"/>
      <c r="F12" s="183" t="s">
        <v>417</v>
      </c>
      <c r="G12" s="184">
        <f t="shared" ref="G12:G74" si="2">H12+K12</f>
        <v>0</v>
      </c>
      <c r="H12" s="181"/>
      <c r="I12" s="181"/>
      <c r="J12" s="181"/>
      <c r="K12" s="181"/>
      <c r="L12" s="181">
        <f>O12+M12</f>
        <v>0</v>
      </c>
      <c r="M12" s="182"/>
      <c r="N12" s="182"/>
      <c r="O12" s="335"/>
      <c r="P12" s="181"/>
      <c r="Q12" s="181"/>
      <c r="R12" s="175">
        <f t="shared" ref="R12:R80" si="3">M12</f>
        <v>0</v>
      </c>
      <c r="S12" s="185">
        <f t="shared" ref="S12:S95" si="4">G12+L12</f>
        <v>0</v>
      </c>
    </row>
    <row r="13" spans="1:19" s="160" customFormat="1" ht="15.75" x14ac:dyDescent="0.2">
      <c r="A13" s="177"/>
      <c r="B13" s="178"/>
      <c r="C13" s="179"/>
      <c r="D13" s="179"/>
      <c r="E13" s="179"/>
      <c r="F13" s="186" t="s">
        <v>418</v>
      </c>
      <c r="G13" s="181">
        <f t="shared" si="2"/>
        <v>3467500</v>
      </c>
      <c r="H13" s="184">
        <f>H67</f>
        <v>3467500</v>
      </c>
      <c r="I13" s="184">
        <f>I67</f>
        <v>0</v>
      </c>
      <c r="J13" s="181"/>
      <c r="K13" s="181"/>
      <c r="L13" s="181">
        <f>O13+M13</f>
        <v>150205.20000000001</v>
      </c>
      <c r="M13" s="182">
        <f>M52+M54</f>
        <v>150205.20000000001</v>
      </c>
      <c r="N13" s="182">
        <f>N52+N54</f>
        <v>150205.20000000001</v>
      </c>
      <c r="O13" s="335"/>
      <c r="P13" s="181"/>
      <c r="Q13" s="181"/>
      <c r="R13" s="175">
        <f>M13</f>
        <v>150205.20000000001</v>
      </c>
      <c r="S13" s="187">
        <f t="shared" si="4"/>
        <v>3617705.2</v>
      </c>
    </row>
    <row r="14" spans="1:19" s="160" customFormat="1" ht="15.75" x14ac:dyDescent="0.2">
      <c r="A14" s="177"/>
      <c r="B14" s="178"/>
      <c r="C14" s="179"/>
      <c r="D14" s="179"/>
      <c r="E14" s="179"/>
      <c r="F14" s="186" t="s">
        <v>419</v>
      </c>
      <c r="G14" s="182">
        <f t="shared" ref="G14:S14" si="5">G16+G38+G36+G47</f>
        <v>103274.23000000001</v>
      </c>
      <c r="H14" s="182">
        <f t="shared" si="5"/>
        <v>103274.23000000001</v>
      </c>
      <c r="I14" s="182">
        <f t="shared" si="5"/>
        <v>79892.86</v>
      </c>
      <c r="J14" s="182">
        <f t="shared" si="5"/>
        <v>0</v>
      </c>
      <c r="K14" s="182">
        <f t="shared" si="5"/>
        <v>0</v>
      </c>
      <c r="L14" s="182">
        <f t="shared" si="5"/>
        <v>0</v>
      </c>
      <c r="M14" s="182">
        <f t="shared" si="5"/>
        <v>0</v>
      </c>
      <c r="N14" s="273">
        <f t="shared" si="5"/>
        <v>0</v>
      </c>
      <c r="O14" s="334">
        <f t="shared" si="5"/>
        <v>0</v>
      </c>
      <c r="P14" s="182">
        <f t="shared" si="5"/>
        <v>0</v>
      </c>
      <c r="Q14" s="182">
        <f t="shared" si="5"/>
        <v>0</v>
      </c>
      <c r="R14" s="175">
        <f t="shared" si="3"/>
        <v>0</v>
      </c>
      <c r="S14" s="274">
        <f t="shared" si="5"/>
        <v>103274.23000000001</v>
      </c>
    </row>
    <row r="15" spans="1:19" s="160" customFormat="1" ht="78.75" x14ac:dyDescent="0.2">
      <c r="A15" s="177"/>
      <c r="B15" s="178" t="s">
        <v>420</v>
      </c>
      <c r="C15" s="189"/>
      <c r="D15" s="189" t="s">
        <v>219</v>
      </c>
      <c r="E15" s="189" t="s">
        <v>421</v>
      </c>
      <c r="F15" s="186" t="s">
        <v>422</v>
      </c>
      <c r="G15" s="181">
        <f t="shared" si="2"/>
        <v>6692160.7000000002</v>
      </c>
      <c r="H15" s="184">
        <v>6692160.7000000002</v>
      </c>
      <c r="I15" s="184">
        <v>5307190.4400000004</v>
      </c>
      <c r="J15" s="184">
        <v>62078.99</v>
      </c>
      <c r="K15" s="184"/>
      <c r="L15" s="181">
        <f>O15+R15</f>
        <v>14326</v>
      </c>
      <c r="M15" s="188">
        <v>14326</v>
      </c>
      <c r="N15" s="188">
        <v>14326</v>
      </c>
      <c r="O15" s="336"/>
      <c r="P15" s="184"/>
      <c r="Q15" s="184"/>
      <c r="R15" s="324">
        <f t="shared" si="3"/>
        <v>14326</v>
      </c>
      <c r="S15" s="187">
        <f t="shared" si="4"/>
        <v>6706486.7000000002</v>
      </c>
    </row>
    <row r="16" spans="1:19" s="160" customFormat="1" ht="47.25" x14ac:dyDescent="0.2">
      <c r="A16" s="177"/>
      <c r="B16" s="178"/>
      <c r="C16" s="189"/>
      <c r="D16" s="189"/>
      <c r="E16" s="189"/>
      <c r="F16" s="183" t="s">
        <v>423</v>
      </c>
      <c r="G16" s="181">
        <f t="shared" si="2"/>
        <v>37513.730000000003</v>
      </c>
      <c r="H16" s="184">
        <v>37513.730000000003</v>
      </c>
      <c r="I16" s="184">
        <v>25990.82</v>
      </c>
      <c r="J16" s="184">
        <v>0</v>
      </c>
      <c r="K16" s="184"/>
      <c r="L16" s="181">
        <f t="shared" ref="L16:L85" si="6">O16+R16</f>
        <v>0</v>
      </c>
      <c r="M16" s="188"/>
      <c r="N16" s="351"/>
      <c r="O16" s="336"/>
      <c r="P16" s="184"/>
      <c r="Q16" s="184"/>
      <c r="R16" s="324">
        <f t="shared" si="3"/>
        <v>0</v>
      </c>
      <c r="S16" s="187">
        <f t="shared" si="4"/>
        <v>37513.730000000003</v>
      </c>
    </row>
    <row r="17" spans="1:19" s="160" customFormat="1" ht="15.75" x14ac:dyDescent="0.2">
      <c r="A17" s="177"/>
      <c r="B17" s="178" t="s">
        <v>424</v>
      </c>
      <c r="C17" s="189"/>
      <c r="D17" s="189" t="s">
        <v>220</v>
      </c>
      <c r="E17" s="189" t="s">
        <v>425</v>
      </c>
      <c r="F17" s="186" t="s">
        <v>426</v>
      </c>
      <c r="G17" s="181">
        <f t="shared" si="2"/>
        <v>96930.880000000005</v>
      </c>
      <c r="H17" s="184">
        <v>96930.880000000005</v>
      </c>
      <c r="I17" s="184"/>
      <c r="J17" s="184"/>
      <c r="K17" s="184"/>
      <c r="L17" s="181">
        <f t="shared" si="6"/>
        <v>0</v>
      </c>
      <c r="M17" s="188"/>
      <c r="N17" s="351"/>
      <c r="O17" s="336"/>
      <c r="P17" s="184"/>
      <c r="Q17" s="184"/>
      <c r="R17" s="324">
        <f t="shared" si="3"/>
        <v>0</v>
      </c>
      <c r="S17" s="187">
        <f t="shared" si="4"/>
        <v>96930.880000000005</v>
      </c>
    </row>
    <row r="18" spans="1:19" s="160" customFormat="1" ht="15" hidden="1" customHeight="1" x14ac:dyDescent="0.2">
      <c r="A18" s="177"/>
      <c r="B18" s="178"/>
      <c r="C18" s="189"/>
      <c r="D18" s="189"/>
      <c r="E18" s="189"/>
      <c r="F18" s="183"/>
      <c r="G18" s="181">
        <f t="shared" si="2"/>
        <v>0</v>
      </c>
      <c r="H18" s="188"/>
      <c r="I18" s="184"/>
      <c r="J18" s="184"/>
      <c r="K18" s="184"/>
      <c r="L18" s="181">
        <f t="shared" si="6"/>
        <v>0</v>
      </c>
      <c r="M18" s="188"/>
      <c r="N18" s="351"/>
      <c r="O18" s="336"/>
      <c r="P18" s="184"/>
      <c r="Q18" s="184"/>
      <c r="R18" s="324">
        <f t="shared" si="3"/>
        <v>0</v>
      </c>
      <c r="S18" s="187">
        <f t="shared" si="4"/>
        <v>0</v>
      </c>
    </row>
    <row r="19" spans="1:19" s="160" customFormat="1" ht="15" hidden="1" customHeight="1" x14ac:dyDescent="0.2">
      <c r="A19" s="177"/>
      <c r="B19" s="178"/>
      <c r="C19" s="189"/>
      <c r="D19" s="189"/>
      <c r="E19" s="189"/>
      <c r="F19" s="190"/>
      <c r="G19" s="181">
        <f t="shared" si="2"/>
        <v>0</v>
      </c>
      <c r="H19" s="188"/>
      <c r="I19" s="184"/>
      <c r="J19" s="184"/>
      <c r="K19" s="184"/>
      <c r="L19" s="181">
        <f t="shared" si="6"/>
        <v>0</v>
      </c>
      <c r="M19" s="188"/>
      <c r="N19" s="351"/>
      <c r="O19" s="336"/>
      <c r="P19" s="184"/>
      <c r="Q19" s="184"/>
      <c r="R19" s="324">
        <f t="shared" si="3"/>
        <v>0</v>
      </c>
      <c r="S19" s="187">
        <f t="shared" si="4"/>
        <v>0</v>
      </c>
    </row>
    <row r="20" spans="1:19" s="160" customFormat="1" ht="63" x14ac:dyDescent="0.2">
      <c r="A20" s="177"/>
      <c r="B20" s="191" t="s">
        <v>427</v>
      </c>
      <c r="C20" s="179"/>
      <c r="D20" s="189" t="s">
        <v>331</v>
      </c>
      <c r="E20" s="189" t="s">
        <v>139</v>
      </c>
      <c r="F20" s="183" t="s">
        <v>428</v>
      </c>
      <c r="G20" s="181">
        <f t="shared" si="2"/>
        <v>2122959.38</v>
      </c>
      <c r="H20" s="188">
        <v>2122959.38</v>
      </c>
      <c r="I20" s="188">
        <v>1661820.25</v>
      </c>
      <c r="J20" s="188">
        <v>4558.7</v>
      </c>
      <c r="K20" s="182">
        <f>K21</f>
        <v>0</v>
      </c>
      <c r="L20" s="181">
        <f t="shared" si="6"/>
        <v>1094858.74</v>
      </c>
      <c r="M20" s="188">
        <v>0</v>
      </c>
      <c r="N20" s="188">
        <v>0</v>
      </c>
      <c r="O20" s="337">
        <v>30558.74</v>
      </c>
      <c r="P20" s="182"/>
      <c r="Q20" s="182"/>
      <c r="R20" s="324">
        <v>1064300</v>
      </c>
      <c r="S20" s="187">
        <f t="shared" si="4"/>
        <v>3217818.12</v>
      </c>
    </row>
    <row r="21" spans="1:19" s="160" customFormat="1" ht="31.5" x14ac:dyDescent="0.2">
      <c r="A21" s="177"/>
      <c r="B21" s="191" t="s">
        <v>429</v>
      </c>
      <c r="C21" s="189"/>
      <c r="D21" s="189" t="s">
        <v>157</v>
      </c>
      <c r="E21" s="189" t="s">
        <v>430</v>
      </c>
      <c r="F21" s="183" t="s">
        <v>158</v>
      </c>
      <c r="G21" s="181">
        <f t="shared" si="2"/>
        <v>4850</v>
      </c>
      <c r="H21" s="188">
        <v>4850</v>
      </c>
      <c r="I21" s="184"/>
      <c r="J21" s="184"/>
      <c r="K21" s="184"/>
      <c r="L21" s="181">
        <f t="shared" si="6"/>
        <v>0</v>
      </c>
      <c r="M21" s="188"/>
      <c r="N21" s="351"/>
      <c r="O21" s="336"/>
      <c r="P21" s="184"/>
      <c r="Q21" s="184"/>
      <c r="R21" s="324">
        <f t="shared" si="3"/>
        <v>0</v>
      </c>
      <c r="S21" s="187">
        <f t="shared" si="4"/>
        <v>4850</v>
      </c>
    </row>
    <row r="22" spans="1:19" s="160" customFormat="1" ht="15.75" hidden="1" x14ac:dyDescent="0.2">
      <c r="A22" s="177"/>
      <c r="B22" s="191"/>
      <c r="C22" s="179"/>
      <c r="D22" s="189"/>
      <c r="E22" s="189"/>
      <c r="F22" s="192"/>
      <c r="G22" s="181">
        <f t="shared" si="2"/>
        <v>0</v>
      </c>
      <c r="H22" s="182"/>
      <c r="I22" s="182"/>
      <c r="J22" s="182"/>
      <c r="K22" s="182"/>
      <c r="L22" s="181">
        <f t="shared" si="6"/>
        <v>0</v>
      </c>
      <c r="M22" s="182"/>
      <c r="N22" s="273"/>
      <c r="O22" s="334"/>
      <c r="P22" s="182"/>
      <c r="Q22" s="182"/>
      <c r="R22" s="324">
        <f t="shared" si="3"/>
        <v>0</v>
      </c>
      <c r="S22" s="187">
        <f t="shared" si="4"/>
        <v>0</v>
      </c>
    </row>
    <row r="23" spans="1:19" s="160" customFormat="1" ht="31.5" x14ac:dyDescent="0.2">
      <c r="A23" s="177"/>
      <c r="B23" s="191" t="s">
        <v>431</v>
      </c>
      <c r="C23" s="189"/>
      <c r="D23" s="189" t="s">
        <v>225</v>
      </c>
      <c r="E23" s="189" t="s">
        <v>430</v>
      </c>
      <c r="F23" s="183" t="s">
        <v>432</v>
      </c>
      <c r="G23" s="181">
        <f t="shared" si="2"/>
        <v>239264.96</v>
      </c>
      <c r="H23" s="188">
        <v>239264.96</v>
      </c>
      <c r="I23" s="184">
        <v>194022.45</v>
      </c>
      <c r="J23" s="184">
        <v>0</v>
      </c>
      <c r="K23" s="184"/>
      <c r="L23" s="181">
        <f t="shared" si="6"/>
        <v>0</v>
      </c>
      <c r="M23" s="188">
        <v>0</v>
      </c>
      <c r="N23" s="188">
        <v>0</v>
      </c>
      <c r="O23" s="336"/>
      <c r="P23" s="184"/>
      <c r="Q23" s="184"/>
      <c r="R23" s="324">
        <f t="shared" si="3"/>
        <v>0</v>
      </c>
      <c r="S23" s="187">
        <f t="shared" si="4"/>
        <v>239264.96</v>
      </c>
    </row>
    <row r="24" spans="1:19" s="160" customFormat="1" ht="15.75" x14ac:dyDescent="0.2">
      <c r="A24" s="177"/>
      <c r="B24" s="191" t="s">
        <v>570</v>
      </c>
      <c r="C24" s="189"/>
      <c r="D24" s="189" t="s">
        <v>562</v>
      </c>
      <c r="E24" s="189" t="s">
        <v>430</v>
      </c>
      <c r="F24" s="183" t="s">
        <v>568</v>
      </c>
      <c r="G24" s="181">
        <f t="shared" si="2"/>
        <v>12841</v>
      </c>
      <c r="H24" s="188">
        <v>12841</v>
      </c>
      <c r="I24" s="184"/>
      <c r="J24" s="184"/>
      <c r="K24" s="184"/>
      <c r="L24" s="181">
        <f t="shared" si="6"/>
        <v>0</v>
      </c>
      <c r="M24" s="188"/>
      <c r="N24" s="351"/>
      <c r="O24" s="336"/>
      <c r="P24" s="184"/>
      <c r="Q24" s="184"/>
      <c r="R24" s="324"/>
      <c r="S24" s="187"/>
    </row>
    <row r="25" spans="1:19" s="160" customFormat="1" ht="78.75" x14ac:dyDescent="0.2">
      <c r="A25" s="177"/>
      <c r="B25" s="191" t="s">
        <v>433</v>
      </c>
      <c r="C25" s="189"/>
      <c r="D25" s="189" t="s">
        <v>226</v>
      </c>
      <c r="E25" s="189" t="s">
        <v>430</v>
      </c>
      <c r="F25" s="183" t="s">
        <v>434</v>
      </c>
      <c r="G25" s="181">
        <f t="shared" si="2"/>
        <v>0</v>
      </c>
      <c r="H25" s="188">
        <v>0</v>
      </c>
      <c r="I25" s="184"/>
      <c r="J25" s="184"/>
      <c r="K25" s="184"/>
      <c r="L25" s="181">
        <f t="shared" si="6"/>
        <v>0</v>
      </c>
      <c r="M25" s="188"/>
      <c r="N25" s="351"/>
      <c r="O25" s="336"/>
      <c r="P25" s="184"/>
      <c r="Q25" s="184"/>
      <c r="R25" s="324">
        <f t="shared" si="3"/>
        <v>0</v>
      </c>
      <c r="S25" s="187">
        <f t="shared" si="4"/>
        <v>0</v>
      </c>
    </row>
    <row r="26" spans="1:19" s="160" customFormat="1" ht="15.75" hidden="1" x14ac:dyDescent="0.2">
      <c r="A26" s="177"/>
      <c r="B26" s="193"/>
      <c r="C26" s="179"/>
      <c r="D26" s="179"/>
      <c r="E26" s="194"/>
      <c r="F26" s="192"/>
      <c r="G26" s="181">
        <f t="shared" si="2"/>
        <v>0</v>
      </c>
      <c r="H26" s="181"/>
      <c r="I26" s="184"/>
      <c r="J26" s="184"/>
      <c r="K26" s="184"/>
      <c r="L26" s="181">
        <f t="shared" si="6"/>
        <v>0</v>
      </c>
      <c r="M26" s="188"/>
      <c r="N26" s="351"/>
      <c r="O26" s="336"/>
      <c r="P26" s="184"/>
      <c r="Q26" s="184"/>
      <c r="R26" s="324">
        <f t="shared" si="3"/>
        <v>0</v>
      </c>
      <c r="S26" s="187">
        <f t="shared" si="4"/>
        <v>0</v>
      </c>
    </row>
    <row r="27" spans="1:19" s="160" customFormat="1" ht="31.5" x14ac:dyDescent="0.2">
      <c r="A27" s="177"/>
      <c r="B27" s="195" t="s">
        <v>435</v>
      </c>
      <c r="C27" s="189"/>
      <c r="D27" s="189" t="s">
        <v>227</v>
      </c>
      <c r="E27" s="189" t="s">
        <v>436</v>
      </c>
      <c r="F27" s="183" t="s">
        <v>437</v>
      </c>
      <c r="G27" s="181">
        <f t="shared" si="2"/>
        <v>14824.95</v>
      </c>
      <c r="H27" s="184">
        <v>14824.95</v>
      </c>
      <c r="I27" s="184"/>
      <c r="J27" s="184"/>
      <c r="K27" s="184"/>
      <c r="L27" s="181">
        <f t="shared" si="6"/>
        <v>0</v>
      </c>
      <c r="M27" s="188"/>
      <c r="N27" s="351"/>
      <c r="O27" s="336"/>
      <c r="P27" s="184"/>
      <c r="Q27" s="184"/>
      <c r="R27" s="324">
        <f t="shared" si="3"/>
        <v>0</v>
      </c>
      <c r="S27" s="187">
        <f t="shared" si="4"/>
        <v>14824.95</v>
      </c>
    </row>
    <row r="28" spans="1:19" s="160" customFormat="1" ht="15.75" x14ac:dyDescent="0.2">
      <c r="A28" s="177"/>
      <c r="B28" s="195" t="s">
        <v>438</v>
      </c>
      <c r="C28" s="189"/>
      <c r="D28" s="189" t="s">
        <v>228</v>
      </c>
      <c r="E28" s="189" t="s">
        <v>439</v>
      </c>
      <c r="F28" s="183" t="s">
        <v>440</v>
      </c>
      <c r="G28" s="181">
        <f t="shared" si="2"/>
        <v>64831.46</v>
      </c>
      <c r="H28" s="184">
        <v>64831.46</v>
      </c>
      <c r="I28" s="184">
        <v>53140.53</v>
      </c>
      <c r="J28" s="184"/>
      <c r="K28" s="184"/>
      <c r="L28" s="181">
        <f t="shared" si="6"/>
        <v>35155.050000000003</v>
      </c>
      <c r="M28" s="188"/>
      <c r="N28" s="351"/>
      <c r="O28" s="336">
        <v>35155.050000000003</v>
      </c>
      <c r="P28" s="184">
        <v>28815.62</v>
      </c>
      <c r="Q28" s="184"/>
      <c r="R28" s="324">
        <f t="shared" si="3"/>
        <v>0</v>
      </c>
      <c r="S28" s="187">
        <f t="shared" si="4"/>
        <v>99986.510000000009</v>
      </c>
    </row>
    <row r="29" spans="1:19" s="160" customFormat="1" ht="31.5" hidden="1" x14ac:dyDescent="0.2">
      <c r="A29" s="177"/>
      <c r="B29" s="195" t="s">
        <v>441</v>
      </c>
      <c r="C29" s="189"/>
      <c r="D29" s="189" t="s">
        <v>442</v>
      </c>
      <c r="E29" s="189" t="s">
        <v>140</v>
      </c>
      <c r="F29" s="183" t="s">
        <v>443</v>
      </c>
      <c r="G29" s="181"/>
      <c r="H29" s="181"/>
      <c r="I29" s="184"/>
      <c r="J29" s="184"/>
      <c r="K29" s="184"/>
      <c r="L29" s="181">
        <f t="shared" si="6"/>
        <v>0</v>
      </c>
      <c r="M29" s="188"/>
      <c r="N29" s="351"/>
      <c r="O29" s="336"/>
      <c r="P29" s="184"/>
      <c r="Q29" s="184"/>
      <c r="R29" s="324">
        <f t="shared" si="3"/>
        <v>0</v>
      </c>
      <c r="S29" s="187">
        <f t="shared" si="4"/>
        <v>0</v>
      </c>
    </row>
    <row r="30" spans="1:19" s="160" customFormat="1" ht="31.5" x14ac:dyDescent="0.2">
      <c r="A30" s="177"/>
      <c r="B30" s="195" t="s">
        <v>444</v>
      </c>
      <c r="C30" s="189"/>
      <c r="D30" s="189" t="s">
        <v>229</v>
      </c>
      <c r="E30" s="189" t="s">
        <v>140</v>
      </c>
      <c r="F30" s="183" t="s">
        <v>445</v>
      </c>
      <c r="G30" s="181">
        <f t="shared" si="2"/>
        <v>486871.08</v>
      </c>
      <c r="H30" s="184">
        <v>486871.08</v>
      </c>
      <c r="I30" s="184"/>
      <c r="J30" s="184"/>
      <c r="K30" s="184"/>
      <c r="L30" s="181">
        <f t="shared" si="6"/>
        <v>0</v>
      </c>
      <c r="M30" s="188"/>
      <c r="N30" s="351"/>
      <c r="O30" s="336"/>
      <c r="P30" s="184"/>
      <c r="Q30" s="184"/>
      <c r="R30" s="324">
        <f t="shared" si="3"/>
        <v>0</v>
      </c>
      <c r="S30" s="187">
        <f t="shared" si="4"/>
        <v>486871.08</v>
      </c>
    </row>
    <row r="31" spans="1:19" s="160" customFormat="1" ht="15.75" hidden="1" x14ac:dyDescent="0.2">
      <c r="A31" s="177"/>
      <c r="B31" s="193"/>
      <c r="C31" s="179"/>
      <c r="D31" s="179"/>
      <c r="E31" s="179"/>
      <c r="F31" s="192"/>
      <c r="G31" s="181">
        <f t="shared" si="2"/>
        <v>0</v>
      </c>
      <c r="H31" s="181"/>
      <c r="I31" s="184"/>
      <c r="J31" s="184"/>
      <c r="K31" s="184"/>
      <c r="L31" s="181">
        <f t="shared" si="6"/>
        <v>0</v>
      </c>
      <c r="M31" s="188"/>
      <c r="N31" s="351"/>
      <c r="O31" s="336"/>
      <c r="P31" s="184"/>
      <c r="Q31" s="184"/>
      <c r="R31" s="324">
        <f t="shared" si="3"/>
        <v>0</v>
      </c>
      <c r="S31" s="187">
        <f t="shared" si="4"/>
        <v>0</v>
      </c>
    </row>
    <row r="32" spans="1:19" s="160" customFormat="1" ht="31.5" x14ac:dyDescent="0.2">
      <c r="A32" s="177"/>
      <c r="B32" s="195" t="s">
        <v>446</v>
      </c>
      <c r="C32" s="189"/>
      <c r="D32" s="189" t="s">
        <v>143</v>
      </c>
      <c r="E32" s="189" t="s">
        <v>447</v>
      </c>
      <c r="F32" s="183" t="s">
        <v>448</v>
      </c>
      <c r="G32" s="181">
        <f t="shared" si="2"/>
        <v>87946</v>
      </c>
      <c r="H32" s="184">
        <v>87946</v>
      </c>
      <c r="I32" s="184"/>
      <c r="J32" s="184"/>
      <c r="K32" s="184"/>
      <c r="L32" s="181">
        <f t="shared" si="6"/>
        <v>0</v>
      </c>
      <c r="M32" s="188"/>
      <c r="N32" s="351"/>
      <c r="O32" s="336"/>
      <c r="P32" s="184"/>
      <c r="Q32" s="184"/>
      <c r="R32" s="324">
        <f t="shared" si="3"/>
        <v>0</v>
      </c>
      <c r="S32" s="187">
        <f t="shared" si="4"/>
        <v>87946</v>
      </c>
    </row>
    <row r="33" spans="1:19" s="160" customFormat="1" ht="15.75" hidden="1" x14ac:dyDescent="0.2">
      <c r="A33" s="177"/>
      <c r="B33" s="193"/>
      <c r="C33" s="179"/>
      <c r="D33" s="179"/>
      <c r="E33" s="179"/>
      <c r="F33" s="192"/>
      <c r="G33" s="181"/>
      <c r="H33" s="181"/>
      <c r="I33" s="181"/>
      <c r="J33" s="181"/>
      <c r="K33" s="181"/>
      <c r="L33" s="181">
        <f t="shared" si="6"/>
        <v>0</v>
      </c>
      <c r="M33" s="182"/>
      <c r="N33" s="273"/>
      <c r="O33" s="335"/>
      <c r="P33" s="181"/>
      <c r="Q33" s="181"/>
      <c r="R33" s="324">
        <f t="shared" si="3"/>
        <v>0</v>
      </c>
      <c r="S33" s="187">
        <f t="shared" si="4"/>
        <v>0</v>
      </c>
    </row>
    <row r="34" spans="1:19" s="160" customFormat="1" ht="39.75" hidden="1" customHeight="1" x14ac:dyDescent="0.2">
      <c r="A34" s="177"/>
      <c r="B34" s="195"/>
      <c r="C34" s="189"/>
      <c r="D34" s="189"/>
      <c r="E34" s="189"/>
      <c r="F34" s="183"/>
      <c r="G34" s="181"/>
      <c r="H34" s="184"/>
      <c r="I34" s="184"/>
      <c r="J34" s="184"/>
      <c r="K34" s="184"/>
      <c r="L34" s="181">
        <f t="shared" si="6"/>
        <v>0</v>
      </c>
      <c r="M34" s="188"/>
      <c r="N34" s="351"/>
      <c r="O34" s="336"/>
      <c r="P34" s="184"/>
      <c r="Q34" s="184"/>
      <c r="R34" s="324">
        <f t="shared" si="3"/>
        <v>0</v>
      </c>
      <c r="S34" s="187">
        <f t="shared" si="4"/>
        <v>0</v>
      </c>
    </row>
    <row r="35" spans="1:19" s="160" customFormat="1" ht="31.5" x14ac:dyDescent="0.2">
      <c r="A35" s="177"/>
      <c r="B35" s="195" t="s">
        <v>449</v>
      </c>
      <c r="C35" s="189"/>
      <c r="D35" s="189" t="s">
        <v>144</v>
      </c>
      <c r="E35" s="189" t="s">
        <v>447</v>
      </c>
      <c r="F35" s="183" t="s">
        <v>450</v>
      </c>
      <c r="G35" s="181">
        <f t="shared" si="2"/>
        <v>1257473.3799999999</v>
      </c>
      <c r="H35" s="184">
        <v>1257473.3799999999</v>
      </c>
      <c r="I35" s="184">
        <v>1009350.6</v>
      </c>
      <c r="J35" s="184">
        <v>4208.71</v>
      </c>
      <c r="K35" s="184"/>
      <c r="L35" s="181">
        <f t="shared" si="6"/>
        <v>0</v>
      </c>
      <c r="M35" s="188"/>
      <c r="N35" s="351"/>
      <c r="O35" s="336"/>
      <c r="P35" s="184"/>
      <c r="Q35" s="184"/>
      <c r="R35" s="324">
        <f t="shared" si="3"/>
        <v>0</v>
      </c>
      <c r="S35" s="187">
        <f t="shared" si="4"/>
        <v>1257473.3799999999</v>
      </c>
    </row>
    <row r="36" spans="1:19" s="160" customFormat="1" ht="48" customHeight="1" x14ac:dyDescent="0.2">
      <c r="A36" s="177"/>
      <c r="B36" s="196"/>
      <c r="C36" s="189"/>
      <c r="D36" s="189"/>
      <c r="E36" s="197"/>
      <c r="F36" s="183" t="s">
        <v>451</v>
      </c>
      <c r="G36" s="181">
        <f t="shared" si="2"/>
        <v>65760.5</v>
      </c>
      <c r="H36" s="184">
        <v>65760.5</v>
      </c>
      <c r="I36" s="184">
        <v>53902.04</v>
      </c>
      <c r="J36" s="184"/>
      <c r="K36" s="184"/>
      <c r="L36" s="181">
        <f t="shared" si="6"/>
        <v>0</v>
      </c>
      <c r="M36" s="188"/>
      <c r="N36" s="351"/>
      <c r="O36" s="336"/>
      <c r="P36" s="184"/>
      <c r="Q36" s="184"/>
      <c r="R36" s="324">
        <f t="shared" si="3"/>
        <v>0</v>
      </c>
      <c r="S36" s="187">
        <f t="shared" si="4"/>
        <v>65760.5</v>
      </c>
    </row>
    <row r="37" spans="1:19" s="160" customFormat="1" ht="53.25" hidden="1" customHeight="1" x14ac:dyDescent="0.2">
      <c r="A37" s="177"/>
      <c r="B37" s="195"/>
      <c r="C37" s="189"/>
      <c r="D37" s="189"/>
      <c r="E37" s="189"/>
      <c r="F37" s="183"/>
      <c r="G37" s="181"/>
      <c r="H37" s="184"/>
      <c r="I37" s="184"/>
      <c r="J37" s="184"/>
      <c r="K37" s="184"/>
      <c r="L37" s="181">
        <f t="shared" si="6"/>
        <v>0</v>
      </c>
      <c r="M37" s="188"/>
      <c r="N37" s="351"/>
      <c r="O37" s="336"/>
      <c r="P37" s="184"/>
      <c r="Q37" s="184"/>
      <c r="R37" s="324">
        <f t="shared" si="3"/>
        <v>0</v>
      </c>
      <c r="S37" s="187">
        <f t="shared" si="4"/>
        <v>0</v>
      </c>
    </row>
    <row r="38" spans="1:19" s="160" customFormat="1" ht="15.75" hidden="1" x14ac:dyDescent="0.2">
      <c r="A38" s="177"/>
      <c r="B38" s="193"/>
      <c r="C38" s="179"/>
      <c r="D38" s="194"/>
      <c r="E38" s="194"/>
      <c r="F38" s="183"/>
      <c r="G38" s="181">
        <f t="shared" si="2"/>
        <v>0</v>
      </c>
      <c r="H38" s="188"/>
      <c r="I38" s="184"/>
      <c r="J38" s="181"/>
      <c r="K38" s="181">
        <f>K39+K40</f>
        <v>0</v>
      </c>
      <c r="L38" s="181">
        <f t="shared" si="6"/>
        <v>0</v>
      </c>
      <c r="M38" s="182"/>
      <c r="N38" s="273"/>
      <c r="O38" s="335"/>
      <c r="P38" s="181"/>
      <c r="Q38" s="181"/>
      <c r="R38" s="324">
        <f t="shared" si="3"/>
        <v>0</v>
      </c>
      <c r="S38" s="187">
        <f t="shared" si="4"/>
        <v>0</v>
      </c>
    </row>
    <row r="39" spans="1:19" s="160" customFormat="1" ht="31.5" x14ac:dyDescent="0.2">
      <c r="A39" s="177"/>
      <c r="B39" s="195" t="s">
        <v>452</v>
      </c>
      <c r="C39" s="189"/>
      <c r="D39" s="189" t="s">
        <v>234</v>
      </c>
      <c r="E39" s="189" t="s">
        <v>453</v>
      </c>
      <c r="F39" s="183" t="s">
        <v>454</v>
      </c>
      <c r="G39" s="181">
        <f t="shared" si="2"/>
        <v>382266.22</v>
      </c>
      <c r="H39" s="184">
        <v>382266.22</v>
      </c>
      <c r="I39" s="184"/>
      <c r="J39" s="184"/>
      <c r="K39" s="184"/>
      <c r="L39" s="181">
        <f t="shared" si="6"/>
        <v>0</v>
      </c>
      <c r="M39" s="188">
        <v>0</v>
      </c>
      <c r="N39" s="188">
        <v>0</v>
      </c>
      <c r="O39" s="336"/>
      <c r="P39" s="184"/>
      <c r="Q39" s="184"/>
      <c r="R39" s="324">
        <f t="shared" si="3"/>
        <v>0</v>
      </c>
      <c r="S39" s="187">
        <f t="shared" si="4"/>
        <v>382266.22</v>
      </c>
    </row>
    <row r="40" spans="1:19" s="160" customFormat="1" ht="15.75" x14ac:dyDescent="0.2">
      <c r="A40" s="177"/>
      <c r="B40" s="195" t="s">
        <v>455</v>
      </c>
      <c r="C40" s="189"/>
      <c r="D40" s="189" t="s">
        <v>235</v>
      </c>
      <c r="E40" s="189" t="s">
        <v>453</v>
      </c>
      <c r="F40" s="183" t="s">
        <v>456</v>
      </c>
      <c r="G40" s="181">
        <f t="shared" si="2"/>
        <v>299585.3</v>
      </c>
      <c r="H40" s="184">
        <v>299585.3</v>
      </c>
      <c r="I40" s="184"/>
      <c r="J40" s="184">
        <v>54159.839999999997</v>
      </c>
      <c r="K40" s="184"/>
      <c r="L40" s="181">
        <f t="shared" si="6"/>
        <v>0</v>
      </c>
      <c r="M40" s="188">
        <v>0</v>
      </c>
      <c r="N40" s="188">
        <v>0</v>
      </c>
      <c r="O40" s="336"/>
      <c r="P40" s="184"/>
      <c r="Q40" s="184"/>
      <c r="R40" s="324">
        <v>0</v>
      </c>
      <c r="S40" s="187">
        <f t="shared" si="4"/>
        <v>299585.3</v>
      </c>
    </row>
    <row r="41" spans="1:19" s="160" customFormat="1" ht="31.5" x14ac:dyDescent="0.2">
      <c r="A41" s="177"/>
      <c r="B41" s="195" t="s">
        <v>607</v>
      </c>
      <c r="C41" s="189"/>
      <c r="D41" s="189" t="s">
        <v>305</v>
      </c>
      <c r="E41" s="189" t="s">
        <v>453</v>
      </c>
      <c r="F41" s="329" t="s">
        <v>306</v>
      </c>
      <c r="G41" s="181">
        <f t="shared" si="2"/>
        <v>33300</v>
      </c>
      <c r="H41" s="184">
        <v>33300</v>
      </c>
      <c r="I41" s="184"/>
      <c r="J41" s="184"/>
      <c r="K41" s="184"/>
      <c r="L41" s="181"/>
      <c r="M41" s="188"/>
      <c r="N41" s="188"/>
      <c r="O41" s="336"/>
      <c r="P41" s="184"/>
      <c r="Q41" s="184"/>
      <c r="R41" s="324"/>
      <c r="S41" s="187">
        <f t="shared" si="4"/>
        <v>33300</v>
      </c>
    </row>
    <row r="42" spans="1:19" s="160" customFormat="1" ht="63" x14ac:dyDescent="0.2">
      <c r="A42" s="177"/>
      <c r="B42" s="198" t="s">
        <v>457</v>
      </c>
      <c r="C42" s="189"/>
      <c r="D42" s="189" t="s">
        <v>236</v>
      </c>
      <c r="E42" s="199" t="s">
        <v>453</v>
      </c>
      <c r="F42" s="200" t="s">
        <v>458</v>
      </c>
      <c r="G42" s="181">
        <f t="shared" si="2"/>
        <v>161500</v>
      </c>
      <c r="H42" s="184">
        <v>161500</v>
      </c>
      <c r="I42" s="184"/>
      <c r="J42" s="184"/>
      <c r="K42" s="184"/>
      <c r="L42" s="181">
        <f t="shared" si="6"/>
        <v>0</v>
      </c>
      <c r="M42" s="188"/>
      <c r="N42" s="351"/>
      <c r="O42" s="336"/>
      <c r="P42" s="184"/>
      <c r="Q42" s="184"/>
      <c r="R42" s="324"/>
      <c r="S42" s="187">
        <f t="shared" si="4"/>
        <v>161500</v>
      </c>
    </row>
    <row r="43" spans="1:19" s="160" customFormat="1" ht="15.75" x14ac:dyDescent="0.2">
      <c r="A43" s="177"/>
      <c r="B43" s="195" t="s">
        <v>459</v>
      </c>
      <c r="C43" s="189"/>
      <c r="D43" s="189" t="s">
        <v>145</v>
      </c>
      <c r="E43" s="189" t="s">
        <v>453</v>
      </c>
      <c r="F43" s="183" t="s">
        <v>274</v>
      </c>
      <c r="G43" s="181">
        <f t="shared" si="2"/>
        <v>1533752.85</v>
      </c>
      <c r="H43" s="184">
        <v>1533752.85</v>
      </c>
      <c r="I43" s="184"/>
      <c r="J43" s="184">
        <v>300096.09999999998</v>
      </c>
      <c r="K43" s="184"/>
      <c r="L43" s="181">
        <f t="shared" si="6"/>
        <v>249457</v>
      </c>
      <c r="M43" s="188">
        <v>221687</v>
      </c>
      <c r="N43" s="188">
        <v>221687</v>
      </c>
      <c r="O43" s="336">
        <v>4900</v>
      </c>
      <c r="P43" s="184"/>
      <c r="Q43" s="184"/>
      <c r="R43" s="324">
        <v>244557</v>
      </c>
      <c r="S43" s="187">
        <f t="shared" si="4"/>
        <v>1783209.85</v>
      </c>
    </row>
    <row r="44" spans="1:19" s="160" customFormat="1" ht="110.25" hidden="1" x14ac:dyDescent="0.2">
      <c r="A44" s="177"/>
      <c r="B44" s="195" t="s">
        <v>460</v>
      </c>
      <c r="C44" s="189"/>
      <c r="D44" s="189" t="s">
        <v>237</v>
      </c>
      <c r="E44" s="189" t="s">
        <v>461</v>
      </c>
      <c r="F44" s="183" t="s">
        <v>462</v>
      </c>
      <c r="G44" s="181">
        <f t="shared" si="2"/>
        <v>0</v>
      </c>
      <c r="H44" s="184">
        <v>0</v>
      </c>
      <c r="I44" s="184"/>
      <c r="J44" s="184"/>
      <c r="K44" s="184"/>
      <c r="L44" s="181">
        <f t="shared" si="6"/>
        <v>0</v>
      </c>
      <c r="M44" s="188"/>
      <c r="N44" s="351"/>
      <c r="O44" s="336"/>
      <c r="P44" s="184"/>
      <c r="Q44" s="184"/>
      <c r="R44" s="324">
        <f t="shared" si="3"/>
        <v>0</v>
      </c>
      <c r="S44" s="187">
        <f t="shared" si="4"/>
        <v>0</v>
      </c>
    </row>
    <row r="45" spans="1:19" s="160" customFormat="1" ht="31.5" x14ac:dyDescent="0.2">
      <c r="A45" s="177"/>
      <c r="B45" s="195" t="s">
        <v>463</v>
      </c>
      <c r="C45" s="189"/>
      <c r="D45" s="189" t="s">
        <v>238</v>
      </c>
      <c r="E45" s="189" t="s">
        <v>461</v>
      </c>
      <c r="F45" s="183" t="s">
        <v>464</v>
      </c>
      <c r="G45" s="181">
        <f t="shared" si="2"/>
        <v>186307.49</v>
      </c>
      <c r="H45" s="184">
        <v>186307.49</v>
      </c>
      <c r="I45" s="184">
        <v>119749.28</v>
      </c>
      <c r="J45" s="184"/>
      <c r="K45" s="184"/>
      <c r="L45" s="181">
        <f t="shared" si="6"/>
        <v>0</v>
      </c>
      <c r="M45" s="188"/>
      <c r="N45" s="351"/>
      <c r="O45" s="336"/>
      <c r="P45" s="184"/>
      <c r="Q45" s="184"/>
      <c r="R45" s="324">
        <f t="shared" si="3"/>
        <v>0</v>
      </c>
      <c r="S45" s="187">
        <f t="shared" si="4"/>
        <v>186307.49</v>
      </c>
    </row>
    <row r="46" spans="1:19" s="160" customFormat="1" ht="15.75" hidden="1" x14ac:dyDescent="0.2">
      <c r="A46" s="177"/>
      <c r="B46" s="195" t="s">
        <v>465</v>
      </c>
      <c r="C46" s="189"/>
      <c r="D46" s="189" t="s">
        <v>239</v>
      </c>
      <c r="E46" s="189" t="s">
        <v>466</v>
      </c>
      <c r="F46" s="183" t="s">
        <v>467</v>
      </c>
      <c r="G46" s="181">
        <f t="shared" si="2"/>
        <v>0</v>
      </c>
      <c r="H46" s="184">
        <v>0</v>
      </c>
      <c r="I46" s="184"/>
      <c r="J46" s="184"/>
      <c r="K46" s="188"/>
      <c r="L46" s="181">
        <f t="shared" si="6"/>
        <v>0</v>
      </c>
      <c r="M46" s="188"/>
      <c r="N46" s="351"/>
      <c r="O46" s="352"/>
      <c r="P46" s="184"/>
      <c r="Q46" s="184"/>
      <c r="R46" s="324">
        <v>0</v>
      </c>
      <c r="S46" s="187">
        <f t="shared" si="4"/>
        <v>0</v>
      </c>
    </row>
    <row r="47" spans="1:19" s="160" customFormat="1" ht="47.25" hidden="1" x14ac:dyDescent="0.2">
      <c r="A47" s="177"/>
      <c r="B47" s="195"/>
      <c r="C47" s="189"/>
      <c r="D47" s="189"/>
      <c r="E47" s="189"/>
      <c r="F47" s="183" t="s">
        <v>468</v>
      </c>
      <c r="G47" s="181">
        <f t="shared" si="2"/>
        <v>0</v>
      </c>
      <c r="H47" s="184">
        <v>0</v>
      </c>
      <c r="I47" s="184"/>
      <c r="J47" s="184"/>
      <c r="K47" s="188"/>
      <c r="L47" s="181">
        <f t="shared" si="6"/>
        <v>0</v>
      </c>
      <c r="M47" s="188"/>
      <c r="N47" s="351"/>
      <c r="O47" s="336"/>
      <c r="P47" s="184"/>
      <c r="Q47" s="184"/>
      <c r="R47" s="324">
        <f t="shared" si="3"/>
        <v>0</v>
      </c>
      <c r="S47" s="187">
        <f t="shared" si="4"/>
        <v>0</v>
      </c>
    </row>
    <row r="48" spans="1:19" s="160" customFormat="1" ht="31.5" hidden="1" x14ac:dyDescent="0.25">
      <c r="A48" s="177"/>
      <c r="B48" s="195" t="s">
        <v>469</v>
      </c>
      <c r="C48" s="189"/>
      <c r="D48" s="189" t="s">
        <v>333</v>
      </c>
      <c r="E48" s="189" t="s">
        <v>470</v>
      </c>
      <c r="F48" s="201" t="s">
        <v>471</v>
      </c>
      <c r="G48" s="181">
        <f t="shared" si="2"/>
        <v>0</v>
      </c>
      <c r="H48" s="184">
        <v>0</v>
      </c>
      <c r="I48" s="184"/>
      <c r="J48" s="184"/>
      <c r="K48" s="188"/>
      <c r="L48" s="181">
        <f t="shared" si="6"/>
        <v>0</v>
      </c>
      <c r="M48" s="188"/>
      <c r="N48" s="351"/>
      <c r="O48" s="336"/>
      <c r="P48" s="184"/>
      <c r="Q48" s="184"/>
      <c r="R48" s="324">
        <f t="shared" si="3"/>
        <v>0</v>
      </c>
      <c r="S48" s="187">
        <f t="shared" si="4"/>
        <v>0</v>
      </c>
    </row>
    <row r="49" spans="1:19" s="160" customFormat="1" ht="31.5" x14ac:dyDescent="0.2">
      <c r="A49" s="177"/>
      <c r="B49" s="195" t="s">
        <v>472</v>
      </c>
      <c r="C49" s="189"/>
      <c r="D49" s="189" t="s">
        <v>318</v>
      </c>
      <c r="E49" s="189" t="s">
        <v>470</v>
      </c>
      <c r="F49" s="183" t="s">
        <v>473</v>
      </c>
      <c r="G49" s="181">
        <f t="shared" si="2"/>
        <v>0</v>
      </c>
      <c r="H49" s="184">
        <v>0</v>
      </c>
      <c r="I49" s="184"/>
      <c r="J49" s="184"/>
      <c r="K49" s="184"/>
      <c r="L49" s="181">
        <f t="shared" si="6"/>
        <v>1845102.61</v>
      </c>
      <c r="M49" s="188">
        <v>1845102.61</v>
      </c>
      <c r="N49" s="188">
        <v>1845102.61</v>
      </c>
      <c r="O49" s="336"/>
      <c r="P49" s="184"/>
      <c r="Q49" s="184"/>
      <c r="R49" s="324">
        <f t="shared" si="3"/>
        <v>1845102.61</v>
      </c>
      <c r="S49" s="187">
        <f t="shared" si="4"/>
        <v>1845102.61</v>
      </c>
    </row>
    <row r="50" spans="1:19" s="160" customFormat="1" ht="31.5" x14ac:dyDescent="0.2">
      <c r="A50" s="177"/>
      <c r="B50" s="195" t="s">
        <v>474</v>
      </c>
      <c r="C50" s="189"/>
      <c r="D50" s="189" t="s">
        <v>249</v>
      </c>
      <c r="E50" s="189" t="s">
        <v>470</v>
      </c>
      <c r="F50" s="183" t="s">
        <v>475</v>
      </c>
      <c r="G50" s="181">
        <f t="shared" si="2"/>
        <v>0</v>
      </c>
      <c r="H50" s="182"/>
      <c r="I50" s="182"/>
      <c r="J50" s="182"/>
      <c r="K50" s="182"/>
      <c r="L50" s="181">
        <f t="shared" si="6"/>
        <v>5000</v>
      </c>
      <c r="M50" s="188">
        <v>5000</v>
      </c>
      <c r="N50" s="188">
        <v>5000</v>
      </c>
      <c r="O50" s="334"/>
      <c r="P50" s="182"/>
      <c r="Q50" s="182"/>
      <c r="R50" s="324">
        <f t="shared" si="3"/>
        <v>5000</v>
      </c>
      <c r="S50" s="187">
        <f t="shared" si="4"/>
        <v>5000</v>
      </c>
    </row>
    <row r="51" spans="1:19" s="160" customFormat="1" ht="47.25" hidden="1" x14ac:dyDescent="0.2">
      <c r="A51" s="177"/>
      <c r="B51" s="195" t="s">
        <v>476</v>
      </c>
      <c r="C51" s="189"/>
      <c r="D51" s="189" t="s">
        <v>313</v>
      </c>
      <c r="E51" s="189" t="s">
        <v>477</v>
      </c>
      <c r="F51" s="183" t="s">
        <v>478</v>
      </c>
      <c r="G51" s="181">
        <f t="shared" si="2"/>
        <v>0</v>
      </c>
      <c r="H51" s="182"/>
      <c r="I51" s="182"/>
      <c r="J51" s="182"/>
      <c r="K51" s="182"/>
      <c r="L51" s="181">
        <f t="shared" si="6"/>
        <v>0</v>
      </c>
      <c r="M51" s="188">
        <v>0</v>
      </c>
      <c r="N51" s="188">
        <v>0</v>
      </c>
      <c r="O51" s="337"/>
      <c r="P51" s="188"/>
      <c r="Q51" s="188"/>
      <c r="R51" s="324">
        <f t="shared" si="3"/>
        <v>0</v>
      </c>
      <c r="S51" s="187">
        <f t="shared" si="4"/>
        <v>0</v>
      </c>
    </row>
    <row r="52" spans="1:19" s="160" customFormat="1" ht="63" hidden="1" x14ac:dyDescent="0.2">
      <c r="A52" s="177"/>
      <c r="B52" s="195"/>
      <c r="C52" s="189"/>
      <c r="D52" s="189"/>
      <c r="E52" s="189"/>
      <c r="F52" s="207" t="s">
        <v>575</v>
      </c>
      <c r="G52" s="181"/>
      <c r="H52" s="182"/>
      <c r="I52" s="182"/>
      <c r="J52" s="182"/>
      <c r="K52" s="182"/>
      <c r="L52" s="181">
        <f t="shared" si="6"/>
        <v>0</v>
      </c>
      <c r="M52" s="188">
        <v>0</v>
      </c>
      <c r="N52" s="188">
        <v>0</v>
      </c>
      <c r="O52" s="337"/>
      <c r="P52" s="188"/>
      <c r="Q52" s="188"/>
      <c r="R52" s="324">
        <f t="shared" si="3"/>
        <v>0</v>
      </c>
      <c r="S52" s="187">
        <f t="shared" si="4"/>
        <v>0</v>
      </c>
    </row>
    <row r="53" spans="1:19" s="160" customFormat="1" ht="47.25" x14ac:dyDescent="0.2">
      <c r="A53" s="177"/>
      <c r="B53" s="195" t="s">
        <v>479</v>
      </c>
      <c r="C53" s="189"/>
      <c r="D53" s="189" t="s">
        <v>250</v>
      </c>
      <c r="E53" s="189" t="s">
        <v>477</v>
      </c>
      <c r="F53" s="183" t="s">
        <v>480</v>
      </c>
      <c r="G53" s="181">
        <f t="shared" si="2"/>
        <v>0</v>
      </c>
      <c r="H53" s="182"/>
      <c r="I53" s="182"/>
      <c r="J53" s="182"/>
      <c r="K53" s="182"/>
      <c r="L53" s="181">
        <f t="shared" si="6"/>
        <v>163299.20000000001</v>
      </c>
      <c r="M53" s="188">
        <v>163299.20000000001</v>
      </c>
      <c r="N53" s="188">
        <v>163299.20000000001</v>
      </c>
      <c r="O53" s="337"/>
      <c r="P53" s="188"/>
      <c r="Q53" s="188"/>
      <c r="R53" s="324">
        <f t="shared" si="3"/>
        <v>163299.20000000001</v>
      </c>
      <c r="S53" s="187">
        <f t="shared" si="4"/>
        <v>163299.20000000001</v>
      </c>
    </row>
    <row r="54" spans="1:19" s="160" customFormat="1" ht="78.75" x14ac:dyDescent="0.2">
      <c r="A54" s="177"/>
      <c r="B54" s="195"/>
      <c r="C54" s="189"/>
      <c r="D54" s="189"/>
      <c r="E54" s="189"/>
      <c r="F54" s="207" t="s">
        <v>612</v>
      </c>
      <c r="G54" s="181"/>
      <c r="H54" s="182"/>
      <c r="I54" s="182"/>
      <c r="J54" s="182"/>
      <c r="K54" s="182"/>
      <c r="L54" s="181">
        <f t="shared" si="6"/>
        <v>150205.20000000001</v>
      </c>
      <c r="M54" s="188">
        <v>150205.20000000001</v>
      </c>
      <c r="N54" s="188">
        <v>150205.20000000001</v>
      </c>
      <c r="O54" s="337"/>
      <c r="P54" s="188"/>
      <c r="Q54" s="188"/>
      <c r="R54" s="324">
        <f t="shared" si="3"/>
        <v>150205.20000000001</v>
      </c>
      <c r="S54" s="187">
        <f t="shared" si="4"/>
        <v>150205.20000000001</v>
      </c>
    </row>
    <row r="55" spans="1:19" s="160" customFormat="1" ht="47.25" x14ac:dyDescent="0.2">
      <c r="A55" s="177"/>
      <c r="B55" s="195" t="s">
        <v>481</v>
      </c>
      <c r="C55" s="189"/>
      <c r="D55" s="189" t="s">
        <v>240</v>
      </c>
      <c r="E55" s="189" t="s">
        <v>482</v>
      </c>
      <c r="F55" s="183" t="s">
        <v>483</v>
      </c>
      <c r="G55" s="181">
        <f t="shared" si="2"/>
        <v>0</v>
      </c>
      <c r="H55" s="184"/>
      <c r="I55" s="184"/>
      <c r="J55" s="184"/>
      <c r="K55" s="184"/>
      <c r="L55" s="181">
        <f t="shared" si="6"/>
        <v>61489</v>
      </c>
      <c r="M55" s="188">
        <v>61489</v>
      </c>
      <c r="N55" s="188">
        <v>61489</v>
      </c>
      <c r="O55" s="336"/>
      <c r="P55" s="184"/>
      <c r="Q55" s="184"/>
      <c r="R55" s="324">
        <f t="shared" si="3"/>
        <v>61489</v>
      </c>
      <c r="S55" s="187">
        <f t="shared" si="4"/>
        <v>61489</v>
      </c>
    </row>
    <row r="56" spans="1:19" s="160" customFormat="1" ht="63" x14ac:dyDescent="0.2">
      <c r="A56" s="177"/>
      <c r="B56" s="195" t="s">
        <v>611</v>
      </c>
      <c r="C56" s="189"/>
      <c r="D56" s="189" t="s">
        <v>592</v>
      </c>
      <c r="E56" s="189" t="s">
        <v>477</v>
      </c>
      <c r="F56" s="183" t="s">
        <v>593</v>
      </c>
      <c r="G56" s="181">
        <f t="shared" si="2"/>
        <v>0</v>
      </c>
      <c r="H56" s="184">
        <v>0</v>
      </c>
      <c r="I56" s="184"/>
      <c r="J56" s="184"/>
      <c r="K56" s="188"/>
      <c r="L56" s="181">
        <f t="shared" si="6"/>
        <v>21300</v>
      </c>
      <c r="M56" s="188">
        <v>21300</v>
      </c>
      <c r="N56" s="351"/>
      <c r="O56" s="336"/>
      <c r="P56" s="184"/>
      <c r="Q56" s="184">
        <f>P56</f>
        <v>0</v>
      </c>
      <c r="R56" s="324">
        <f t="shared" si="3"/>
        <v>21300</v>
      </c>
      <c r="S56" s="187">
        <f t="shared" si="4"/>
        <v>21300</v>
      </c>
    </row>
    <row r="57" spans="1:19" s="160" customFormat="1" ht="31.5" x14ac:dyDescent="0.2">
      <c r="A57" s="177"/>
      <c r="B57" s="195" t="s">
        <v>484</v>
      </c>
      <c r="C57" s="189"/>
      <c r="D57" s="189" t="s">
        <v>242</v>
      </c>
      <c r="E57" s="189" t="s">
        <v>477</v>
      </c>
      <c r="F57" s="183" t="s">
        <v>485</v>
      </c>
      <c r="G57" s="181">
        <f t="shared" si="2"/>
        <v>12000</v>
      </c>
      <c r="H57" s="184">
        <v>12000</v>
      </c>
      <c r="I57" s="184"/>
      <c r="J57" s="184"/>
      <c r="K57" s="188"/>
      <c r="L57" s="181">
        <f t="shared" si="6"/>
        <v>0</v>
      </c>
      <c r="M57" s="188"/>
      <c r="N57" s="351"/>
      <c r="O57" s="336"/>
      <c r="P57" s="184"/>
      <c r="Q57" s="184"/>
      <c r="R57" s="324">
        <f t="shared" si="3"/>
        <v>0</v>
      </c>
      <c r="S57" s="187">
        <f t="shared" si="4"/>
        <v>12000</v>
      </c>
    </row>
    <row r="58" spans="1:19" s="160" customFormat="1" ht="15.75" x14ac:dyDescent="0.2">
      <c r="A58" s="177"/>
      <c r="B58" s="195" t="s">
        <v>608</v>
      </c>
      <c r="C58" s="189"/>
      <c r="D58" s="189" t="s">
        <v>588</v>
      </c>
      <c r="E58" s="189" t="s">
        <v>477</v>
      </c>
      <c r="F58" s="183" t="s">
        <v>589</v>
      </c>
      <c r="G58" s="181">
        <f t="shared" si="2"/>
        <v>7306.8</v>
      </c>
      <c r="H58" s="184">
        <v>7306.8</v>
      </c>
      <c r="I58" s="184"/>
      <c r="J58" s="184"/>
      <c r="K58" s="188"/>
      <c r="L58" s="181"/>
      <c r="M58" s="188"/>
      <c r="N58" s="351"/>
      <c r="O58" s="336"/>
      <c r="P58" s="184"/>
      <c r="Q58" s="184"/>
      <c r="R58" s="324"/>
      <c r="S58" s="187">
        <f t="shared" si="4"/>
        <v>7306.8</v>
      </c>
    </row>
    <row r="59" spans="1:19" s="160" customFormat="1" ht="31.5" x14ac:dyDescent="0.2">
      <c r="A59" s="177"/>
      <c r="B59" s="195" t="s">
        <v>609</v>
      </c>
      <c r="C59" s="189"/>
      <c r="D59" s="189" t="s">
        <v>604</v>
      </c>
      <c r="E59" s="189" t="s">
        <v>487</v>
      </c>
      <c r="F59" s="183" t="s">
        <v>605</v>
      </c>
      <c r="G59" s="181">
        <f t="shared" si="2"/>
        <v>76173</v>
      </c>
      <c r="H59" s="184">
        <v>76173</v>
      </c>
      <c r="I59" s="184"/>
      <c r="J59" s="184"/>
      <c r="K59" s="188"/>
      <c r="L59" s="181"/>
      <c r="M59" s="188"/>
      <c r="N59" s="351"/>
      <c r="O59" s="336"/>
      <c r="P59" s="184"/>
      <c r="Q59" s="184"/>
      <c r="R59" s="324"/>
      <c r="S59" s="187">
        <f t="shared" si="4"/>
        <v>76173</v>
      </c>
    </row>
    <row r="60" spans="1:19" s="160" customFormat="1" ht="19.5" customHeight="1" x14ac:dyDescent="0.2">
      <c r="A60" s="177"/>
      <c r="B60" s="195" t="s">
        <v>486</v>
      </c>
      <c r="C60" s="189"/>
      <c r="D60" s="189" t="s">
        <v>243</v>
      </c>
      <c r="E60" s="189" t="s">
        <v>487</v>
      </c>
      <c r="F60" s="183" t="s">
        <v>488</v>
      </c>
      <c r="G60" s="181">
        <f t="shared" si="2"/>
        <v>3600</v>
      </c>
      <c r="H60" s="184">
        <v>3600</v>
      </c>
      <c r="I60" s="184"/>
      <c r="J60" s="184"/>
      <c r="K60" s="188"/>
      <c r="L60" s="181">
        <f t="shared" si="6"/>
        <v>0</v>
      </c>
      <c r="M60" s="188"/>
      <c r="N60" s="351"/>
      <c r="O60" s="336"/>
      <c r="P60" s="184"/>
      <c r="Q60" s="184"/>
      <c r="R60" s="324">
        <f t="shared" si="3"/>
        <v>0</v>
      </c>
      <c r="S60" s="187">
        <f t="shared" si="4"/>
        <v>3600</v>
      </c>
    </row>
    <row r="61" spans="1:19" s="160" customFormat="1" ht="19.5" hidden="1" customHeight="1" x14ac:dyDescent="0.2">
      <c r="A61" s="177"/>
      <c r="B61" s="195" t="s">
        <v>489</v>
      </c>
      <c r="C61" s="189"/>
      <c r="D61" s="189" t="s">
        <v>244</v>
      </c>
      <c r="E61" s="189" t="s">
        <v>490</v>
      </c>
      <c r="F61" s="202" t="s">
        <v>491</v>
      </c>
      <c r="G61" s="181">
        <f t="shared" si="2"/>
        <v>0</v>
      </c>
      <c r="H61" s="184">
        <v>0</v>
      </c>
      <c r="I61" s="184"/>
      <c r="J61" s="184"/>
      <c r="K61" s="188"/>
      <c r="L61" s="181">
        <f t="shared" si="6"/>
        <v>0</v>
      </c>
      <c r="M61" s="188"/>
      <c r="N61" s="351"/>
      <c r="O61" s="336"/>
      <c r="P61" s="184"/>
      <c r="Q61" s="184"/>
      <c r="R61" s="324">
        <f t="shared" si="3"/>
        <v>0</v>
      </c>
      <c r="S61" s="187">
        <f t="shared" si="4"/>
        <v>0</v>
      </c>
    </row>
    <row r="62" spans="1:19" s="160" customFormat="1" ht="15.75" hidden="1" x14ac:dyDescent="0.2">
      <c r="A62" s="177"/>
      <c r="B62" s="195"/>
      <c r="C62" s="189"/>
      <c r="D62" s="189"/>
      <c r="E62" s="197"/>
      <c r="F62" s="203"/>
      <c r="G62" s="181"/>
      <c r="H62" s="181"/>
      <c r="I62" s="181"/>
      <c r="J62" s="181"/>
      <c r="K62" s="182"/>
      <c r="L62" s="181">
        <f t="shared" si="6"/>
        <v>0</v>
      </c>
      <c r="M62" s="182"/>
      <c r="N62" s="273"/>
      <c r="O62" s="335"/>
      <c r="P62" s="181"/>
      <c r="Q62" s="181">
        <f t="shared" ref="Q62:Q71" si="7">P62</f>
        <v>0</v>
      </c>
      <c r="R62" s="324">
        <f t="shared" si="3"/>
        <v>0</v>
      </c>
      <c r="S62" s="187">
        <f t="shared" si="4"/>
        <v>0</v>
      </c>
    </row>
    <row r="63" spans="1:19" s="160" customFormat="1" ht="31.5" x14ac:dyDescent="0.2">
      <c r="A63" s="177"/>
      <c r="B63" s="195" t="s">
        <v>492</v>
      </c>
      <c r="C63" s="189"/>
      <c r="D63" s="189" t="s">
        <v>251</v>
      </c>
      <c r="E63" s="189" t="s">
        <v>493</v>
      </c>
      <c r="F63" s="183" t="s">
        <v>494</v>
      </c>
      <c r="G63" s="181">
        <f t="shared" si="2"/>
        <v>0</v>
      </c>
      <c r="H63" s="184"/>
      <c r="I63" s="184"/>
      <c r="J63" s="184"/>
      <c r="K63" s="184"/>
      <c r="L63" s="181">
        <f t="shared" si="6"/>
        <v>23379</v>
      </c>
      <c r="M63" s="188"/>
      <c r="N63" s="351"/>
      <c r="O63" s="336">
        <v>23379</v>
      </c>
      <c r="P63" s="184"/>
      <c r="Q63" s="184">
        <f t="shared" si="7"/>
        <v>0</v>
      </c>
      <c r="R63" s="324">
        <v>0</v>
      </c>
      <c r="S63" s="187">
        <f t="shared" si="4"/>
        <v>23379</v>
      </c>
    </row>
    <row r="64" spans="1:19" s="160" customFormat="1" ht="23.25" customHeight="1" x14ac:dyDescent="0.2">
      <c r="A64" s="177"/>
      <c r="B64" s="195" t="s">
        <v>495</v>
      </c>
      <c r="C64" s="189"/>
      <c r="D64" s="189" t="s">
        <v>496</v>
      </c>
      <c r="E64" s="189" t="s">
        <v>496</v>
      </c>
      <c r="F64" s="183" t="s">
        <v>497</v>
      </c>
      <c r="G64" s="181">
        <f t="shared" si="2"/>
        <v>60000</v>
      </c>
      <c r="H64" s="184">
        <v>60000</v>
      </c>
      <c r="I64" s="184"/>
      <c r="J64" s="184"/>
      <c r="K64" s="188"/>
      <c r="L64" s="181">
        <f t="shared" si="6"/>
        <v>0</v>
      </c>
      <c r="M64" s="188"/>
      <c r="N64" s="351"/>
      <c r="O64" s="336"/>
      <c r="P64" s="184"/>
      <c r="Q64" s="184">
        <f t="shared" si="7"/>
        <v>0</v>
      </c>
      <c r="R64" s="324">
        <f t="shared" si="3"/>
        <v>0</v>
      </c>
      <c r="S64" s="187">
        <f t="shared" si="4"/>
        <v>60000</v>
      </c>
    </row>
    <row r="65" spans="1:19" s="160" customFormat="1" ht="15.75" hidden="1" x14ac:dyDescent="0.2">
      <c r="A65" s="177"/>
      <c r="B65" s="195" t="s">
        <v>498</v>
      </c>
      <c r="C65" s="189"/>
      <c r="D65" s="189" t="s">
        <v>425</v>
      </c>
      <c r="E65" s="189" t="s">
        <v>425</v>
      </c>
      <c r="F65" s="183" t="s">
        <v>499</v>
      </c>
      <c r="G65" s="188"/>
      <c r="H65" s="188"/>
      <c r="I65" s="184"/>
      <c r="J65" s="184"/>
      <c r="K65" s="184"/>
      <c r="L65" s="181">
        <f t="shared" si="6"/>
        <v>0</v>
      </c>
      <c r="M65" s="188"/>
      <c r="N65" s="351"/>
      <c r="O65" s="336"/>
      <c r="P65" s="184"/>
      <c r="Q65" s="184">
        <f t="shared" si="7"/>
        <v>0</v>
      </c>
      <c r="R65" s="324">
        <f t="shared" si="3"/>
        <v>0</v>
      </c>
      <c r="S65" s="187">
        <f t="shared" si="4"/>
        <v>0</v>
      </c>
    </row>
    <row r="66" spans="1:19" s="160" customFormat="1" ht="47.25" x14ac:dyDescent="0.2">
      <c r="A66" s="177"/>
      <c r="B66" s="195" t="s">
        <v>500</v>
      </c>
      <c r="C66" s="189"/>
      <c r="D66" s="189" t="s">
        <v>220</v>
      </c>
      <c r="E66" s="189" t="s">
        <v>220</v>
      </c>
      <c r="F66" s="183" t="s">
        <v>501</v>
      </c>
      <c r="G66" s="181">
        <f t="shared" si="2"/>
        <v>3467500</v>
      </c>
      <c r="H66" s="204">
        <v>3467500</v>
      </c>
      <c r="I66" s="184"/>
      <c r="J66" s="184"/>
      <c r="K66" s="184"/>
      <c r="L66" s="181">
        <f t="shared" si="6"/>
        <v>0</v>
      </c>
      <c r="M66" s="188"/>
      <c r="N66" s="351"/>
      <c r="O66" s="336"/>
      <c r="P66" s="184"/>
      <c r="Q66" s="184">
        <f t="shared" si="7"/>
        <v>0</v>
      </c>
      <c r="R66" s="324">
        <f t="shared" si="3"/>
        <v>0</v>
      </c>
      <c r="S66" s="187">
        <f t="shared" si="4"/>
        <v>3467500</v>
      </c>
    </row>
    <row r="67" spans="1:19" s="160" customFormat="1" ht="31.5" x14ac:dyDescent="0.2">
      <c r="A67" s="177"/>
      <c r="B67" s="195"/>
      <c r="C67" s="189"/>
      <c r="D67" s="189"/>
      <c r="E67" s="189"/>
      <c r="F67" s="183" t="s">
        <v>502</v>
      </c>
      <c r="G67" s="181">
        <f t="shared" si="2"/>
        <v>3467500</v>
      </c>
      <c r="H67" s="204">
        <v>3467500</v>
      </c>
      <c r="I67" s="184"/>
      <c r="J67" s="184"/>
      <c r="K67" s="184"/>
      <c r="L67" s="181">
        <f t="shared" si="6"/>
        <v>0</v>
      </c>
      <c r="M67" s="188"/>
      <c r="N67" s="351"/>
      <c r="O67" s="336"/>
      <c r="P67" s="184"/>
      <c r="Q67" s="184">
        <f t="shared" si="7"/>
        <v>0</v>
      </c>
      <c r="R67" s="324">
        <f t="shared" si="3"/>
        <v>0</v>
      </c>
      <c r="S67" s="187">
        <f t="shared" si="4"/>
        <v>3467500</v>
      </c>
    </row>
    <row r="68" spans="1:19" s="160" customFormat="1" ht="15" hidden="1" customHeight="1" x14ac:dyDescent="0.2">
      <c r="A68" s="177"/>
      <c r="B68" s="205" t="s">
        <v>420</v>
      </c>
      <c r="C68" s="189"/>
      <c r="D68" s="189"/>
      <c r="E68" s="189"/>
      <c r="F68" s="206"/>
      <c r="G68" s="181">
        <f t="shared" si="2"/>
        <v>0</v>
      </c>
      <c r="H68" s="184"/>
      <c r="I68" s="184"/>
      <c r="J68" s="184"/>
      <c r="K68" s="184"/>
      <c r="L68" s="181">
        <f t="shared" si="6"/>
        <v>0</v>
      </c>
      <c r="M68" s="188"/>
      <c r="N68" s="351"/>
      <c r="O68" s="336"/>
      <c r="P68" s="184"/>
      <c r="Q68" s="184">
        <f t="shared" si="7"/>
        <v>0</v>
      </c>
      <c r="R68" s="324">
        <f t="shared" si="3"/>
        <v>0</v>
      </c>
      <c r="S68" s="187">
        <f t="shared" si="4"/>
        <v>0</v>
      </c>
    </row>
    <row r="69" spans="1:19" s="160" customFormat="1" ht="15" hidden="1" customHeight="1" x14ac:dyDescent="0.2">
      <c r="A69" s="177"/>
      <c r="B69" s="205" t="s">
        <v>503</v>
      </c>
      <c r="C69" s="189"/>
      <c r="D69" s="189"/>
      <c r="E69" s="189"/>
      <c r="F69" s="206"/>
      <c r="G69" s="181">
        <f t="shared" si="2"/>
        <v>0</v>
      </c>
      <c r="H69" s="184"/>
      <c r="I69" s="184"/>
      <c r="J69" s="184"/>
      <c r="K69" s="184"/>
      <c r="L69" s="181">
        <f t="shared" si="6"/>
        <v>0</v>
      </c>
      <c r="M69" s="188"/>
      <c r="N69" s="351"/>
      <c r="O69" s="336"/>
      <c r="P69" s="184"/>
      <c r="Q69" s="184">
        <f t="shared" si="7"/>
        <v>0</v>
      </c>
      <c r="R69" s="324">
        <f t="shared" si="3"/>
        <v>0</v>
      </c>
      <c r="S69" s="187">
        <f t="shared" si="4"/>
        <v>0</v>
      </c>
    </row>
    <row r="70" spans="1:19" s="160" customFormat="1" ht="15" hidden="1" customHeight="1" x14ac:dyDescent="0.2">
      <c r="A70" s="177"/>
      <c r="B70" s="205"/>
      <c r="C70" s="189"/>
      <c r="D70" s="189"/>
      <c r="E70" s="189"/>
      <c r="F70" s="206"/>
      <c r="G70" s="181">
        <f t="shared" si="2"/>
        <v>0</v>
      </c>
      <c r="H70" s="184"/>
      <c r="I70" s="184"/>
      <c r="J70" s="184"/>
      <c r="K70" s="184"/>
      <c r="L70" s="181">
        <f t="shared" si="6"/>
        <v>0</v>
      </c>
      <c r="M70" s="188"/>
      <c r="N70" s="351"/>
      <c r="O70" s="336"/>
      <c r="P70" s="184"/>
      <c r="Q70" s="184">
        <f t="shared" si="7"/>
        <v>0</v>
      </c>
      <c r="R70" s="324">
        <f t="shared" si="3"/>
        <v>0</v>
      </c>
      <c r="S70" s="187">
        <f t="shared" si="4"/>
        <v>0</v>
      </c>
    </row>
    <row r="71" spans="1:19" s="160" customFormat="1" ht="15" hidden="1" customHeight="1" x14ac:dyDescent="0.2">
      <c r="A71" s="177"/>
      <c r="B71" s="205"/>
      <c r="C71" s="189"/>
      <c r="D71" s="189"/>
      <c r="E71" s="189"/>
      <c r="F71" s="206"/>
      <c r="G71" s="181">
        <f t="shared" si="2"/>
        <v>0</v>
      </c>
      <c r="H71" s="184"/>
      <c r="I71" s="184"/>
      <c r="J71" s="184"/>
      <c r="K71" s="184"/>
      <c r="L71" s="181">
        <f t="shared" si="6"/>
        <v>0</v>
      </c>
      <c r="M71" s="188"/>
      <c r="N71" s="351"/>
      <c r="O71" s="336"/>
      <c r="P71" s="184"/>
      <c r="Q71" s="184">
        <f t="shared" si="7"/>
        <v>0</v>
      </c>
      <c r="R71" s="324">
        <f t="shared" si="3"/>
        <v>0</v>
      </c>
      <c r="S71" s="187">
        <f t="shared" si="4"/>
        <v>0</v>
      </c>
    </row>
    <row r="72" spans="1:19" s="160" customFormat="1" ht="34.5" hidden="1" customHeight="1" x14ac:dyDescent="0.2">
      <c r="A72" s="177"/>
      <c r="B72" s="191" t="s">
        <v>504</v>
      </c>
      <c r="C72" s="189"/>
      <c r="D72" s="189" t="s">
        <v>315</v>
      </c>
      <c r="E72" s="189" t="s">
        <v>220</v>
      </c>
      <c r="F72" s="206" t="s">
        <v>316</v>
      </c>
      <c r="G72" s="181">
        <f t="shared" si="2"/>
        <v>0</v>
      </c>
      <c r="H72" s="184"/>
      <c r="I72" s="184"/>
      <c r="J72" s="184"/>
      <c r="K72" s="184"/>
      <c r="L72" s="181">
        <f t="shared" si="6"/>
        <v>0</v>
      </c>
      <c r="M72" s="188">
        <v>0</v>
      </c>
      <c r="N72" s="188">
        <v>0</v>
      </c>
      <c r="O72" s="336"/>
      <c r="P72" s="184"/>
      <c r="Q72" s="184"/>
      <c r="R72" s="324">
        <f t="shared" si="3"/>
        <v>0</v>
      </c>
      <c r="S72" s="187">
        <f t="shared" si="4"/>
        <v>0</v>
      </c>
    </row>
    <row r="73" spans="1:19" s="160" customFormat="1" ht="15.75" x14ac:dyDescent="0.2">
      <c r="A73" s="177"/>
      <c r="B73" s="191" t="s">
        <v>505</v>
      </c>
      <c r="C73" s="189"/>
      <c r="D73" s="189" t="s">
        <v>247</v>
      </c>
      <c r="E73" s="189" t="s">
        <v>220</v>
      </c>
      <c r="F73" s="183" t="s">
        <v>175</v>
      </c>
      <c r="G73" s="181">
        <f t="shared" si="2"/>
        <v>959864</v>
      </c>
      <c r="H73" s="184">
        <v>959864</v>
      </c>
      <c r="I73" s="184"/>
      <c r="J73" s="184"/>
      <c r="K73" s="184"/>
      <c r="L73" s="181">
        <f t="shared" si="6"/>
        <v>71000</v>
      </c>
      <c r="M73" s="188">
        <v>71000</v>
      </c>
      <c r="N73" s="188">
        <v>71000</v>
      </c>
      <c r="O73" s="336"/>
      <c r="P73" s="184"/>
      <c r="Q73" s="184">
        <f>P73</f>
        <v>0</v>
      </c>
      <c r="R73" s="324">
        <f t="shared" si="3"/>
        <v>71000</v>
      </c>
      <c r="S73" s="187">
        <f t="shared" si="4"/>
        <v>1030864</v>
      </c>
    </row>
    <row r="74" spans="1:19" s="160" customFormat="1" ht="47.25" x14ac:dyDescent="0.2">
      <c r="A74" s="177"/>
      <c r="B74" s="191" t="s">
        <v>506</v>
      </c>
      <c r="C74" s="189"/>
      <c r="D74" s="189" t="s">
        <v>248</v>
      </c>
      <c r="E74" s="189" t="s">
        <v>220</v>
      </c>
      <c r="F74" s="183" t="s">
        <v>507</v>
      </c>
      <c r="G74" s="181">
        <f t="shared" si="2"/>
        <v>98000</v>
      </c>
      <c r="H74" s="184">
        <v>98000</v>
      </c>
      <c r="I74" s="184"/>
      <c r="J74" s="184"/>
      <c r="K74" s="184"/>
      <c r="L74" s="181">
        <f t="shared" si="6"/>
        <v>0</v>
      </c>
      <c r="M74" s="188"/>
      <c r="N74" s="351"/>
      <c r="O74" s="336"/>
      <c r="P74" s="184"/>
      <c r="Q74" s="184"/>
      <c r="R74" s="324">
        <f t="shared" si="3"/>
        <v>0</v>
      </c>
      <c r="S74" s="187">
        <f t="shared" si="4"/>
        <v>98000</v>
      </c>
    </row>
    <row r="75" spans="1:19" s="160" customFormat="1" ht="15.75" x14ac:dyDescent="0.2">
      <c r="A75" s="177"/>
      <c r="B75" s="178" t="s">
        <v>508</v>
      </c>
      <c r="C75" s="189"/>
      <c r="D75" s="189"/>
      <c r="E75" s="189"/>
      <c r="F75" s="180" t="s">
        <v>509</v>
      </c>
      <c r="G75" s="181">
        <f>G76</f>
        <v>46784228.530000001</v>
      </c>
      <c r="H75" s="181">
        <f t="shared" ref="H75:Q75" si="8">H76</f>
        <v>46784228.530000001</v>
      </c>
      <c r="I75" s="181">
        <f t="shared" si="8"/>
        <v>32391735.599999998</v>
      </c>
      <c r="J75" s="181">
        <f t="shared" si="8"/>
        <v>4837799.419999999</v>
      </c>
      <c r="K75" s="181">
        <f t="shared" si="8"/>
        <v>0</v>
      </c>
      <c r="L75" s="181">
        <f t="shared" si="6"/>
        <v>1447027.5</v>
      </c>
      <c r="M75" s="182">
        <f t="shared" si="8"/>
        <v>0</v>
      </c>
      <c r="N75" s="182">
        <f t="shared" si="8"/>
        <v>0</v>
      </c>
      <c r="O75" s="335">
        <f t="shared" si="8"/>
        <v>633133.39</v>
      </c>
      <c r="P75" s="181">
        <f t="shared" si="8"/>
        <v>49949.04</v>
      </c>
      <c r="Q75" s="181">
        <f t="shared" si="8"/>
        <v>15734.2</v>
      </c>
      <c r="R75" s="175">
        <f>R76</f>
        <v>813894.11</v>
      </c>
      <c r="S75" s="187">
        <f t="shared" si="4"/>
        <v>48231256.030000001</v>
      </c>
    </row>
    <row r="76" spans="1:19" s="160" customFormat="1" ht="15.75" x14ac:dyDescent="0.2">
      <c r="A76" s="177"/>
      <c r="B76" s="178" t="s">
        <v>510</v>
      </c>
      <c r="C76" s="189"/>
      <c r="D76" s="189"/>
      <c r="E76" s="189"/>
      <c r="F76" s="180" t="s">
        <v>509</v>
      </c>
      <c r="G76" s="181">
        <f>G84+G87+G93+G94+G95+G102+G96+G98+G103+G104+G100</f>
        <v>46784228.530000001</v>
      </c>
      <c r="H76" s="181">
        <f>H84+H87+H93+H94+H95+H102+H96+H98+H103+H104+H100</f>
        <v>46784228.530000001</v>
      </c>
      <c r="I76" s="181">
        <f t="shared" ref="I76:S76" si="9">I84+I87+I93+I94+I95+I102+I96+I98+I103+I104+I100</f>
        <v>32391735.599999998</v>
      </c>
      <c r="J76" s="181">
        <f t="shared" si="9"/>
        <v>4837799.419999999</v>
      </c>
      <c r="K76" s="181">
        <f t="shared" si="9"/>
        <v>0</v>
      </c>
      <c r="L76" s="181">
        <f t="shared" si="6"/>
        <v>1447027.5</v>
      </c>
      <c r="M76" s="182">
        <f t="shared" si="9"/>
        <v>0</v>
      </c>
      <c r="N76" s="182">
        <f t="shared" si="9"/>
        <v>0</v>
      </c>
      <c r="O76" s="335">
        <f t="shared" si="9"/>
        <v>633133.39</v>
      </c>
      <c r="P76" s="181">
        <f t="shared" si="9"/>
        <v>49949.04</v>
      </c>
      <c r="Q76" s="181">
        <f t="shared" si="9"/>
        <v>15734.2</v>
      </c>
      <c r="R76" s="175">
        <f>R84+R87+R93+R94+R96+R98+R100+R102+R103+R104</f>
        <v>813894.11</v>
      </c>
      <c r="S76" s="187">
        <f t="shared" si="9"/>
        <v>48231256.030000001</v>
      </c>
    </row>
    <row r="77" spans="1:19" s="160" customFormat="1" ht="31.5" x14ac:dyDescent="0.2">
      <c r="A77" s="177"/>
      <c r="B77" s="178"/>
      <c r="C77" s="189"/>
      <c r="D77" s="189"/>
      <c r="E77" s="189"/>
      <c r="F77" s="183" t="s">
        <v>576</v>
      </c>
      <c r="G77" s="181">
        <f>H77</f>
        <v>21003193.530000001</v>
      </c>
      <c r="H77" s="181">
        <f>H88</f>
        <v>21003193.530000001</v>
      </c>
      <c r="I77" s="181">
        <f>I88</f>
        <v>17215538.100000001</v>
      </c>
      <c r="J77" s="181"/>
      <c r="K77" s="181"/>
      <c r="L77" s="181">
        <f t="shared" si="6"/>
        <v>0</v>
      </c>
      <c r="M77" s="182"/>
      <c r="N77" s="273"/>
      <c r="O77" s="335"/>
      <c r="P77" s="181"/>
      <c r="Q77" s="181"/>
      <c r="R77" s="175">
        <f t="shared" si="3"/>
        <v>0</v>
      </c>
      <c r="S77" s="187">
        <f t="shared" si="4"/>
        <v>21003193.530000001</v>
      </c>
    </row>
    <row r="78" spans="1:19" s="160" customFormat="1" ht="94.5" hidden="1" x14ac:dyDescent="0.2">
      <c r="A78" s="177"/>
      <c r="B78" s="178"/>
      <c r="C78" s="189"/>
      <c r="D78" s="189"/>
      <c r="E78" s="189"/>
      <c r="F78" s="322" t="s">
        <v>511</v>
      </c>
      <c r="G78" s="181">
        <f>H78</f>
        <v>0</v>
      </c>
      <c r="H78" s="181">
        <f>H89</f>
        <v>0</v>
      </c>
      <c r="I78" s="181"/>
      <c r="J78" s="181"/>
      <c r="K78" s="181"/>
      <c r="L78" s="181">
        <f t="shared" si="6"/>
        <v>0</v>
      </c>
      <c r="M78" s="182">
        <f>M99</f>
        <v>0</v>
      </c>
      <c r="N78" s="182">
        <f>N99</f>
        <v>0</v>
      </c>
      <c r="O78" s="335"/>
      <c r="P78" s="181"/>
      <c r="Q78" s="181"/>
      <c r="R78" s="175">
        <f t="shared" si="3"/>
        <v>0</v>
      </c>
      <c r="S78" s="187">
        <f t="shared" si="4"/>
        <v>0</v>
      </c>
    </row>
    <row r="79" spans="1:19" s="160" customFormat="1" ht="78.75" hidden="1" x14ac:dyDescent="0.2">
      <c r="A79" s="177"/>
      <c r="B79" s="178"/>
      <c r="C79" s="189"/>
      <c r="D79" s="189"/>
      <c r="E79" s="189"/>
      <c r="F79" s="207" t="s">
        <v>512</v>
      </c>
      <c r="G79" s="181"/>
      <c r="H79" s="184"/>
      <c r="I79" s="184"/>
      <c r="J79" s="184"/>
      <c r="K79" s="184"/>
      <c r="L79" s="181">
        <f t="shared" si="6"/>
        <v>0</v>
      </c>
      <c r="M79" s="182">
        <v>0</v>
      </c>
      <c r="N79" s="182">
        <f>N105</f>
        <v>0</v>
      </c>
      <c r="O79" s="336"/>
      <c r="P79" s="184"/>
      <c r="Q79" s="184"/>
      <c r="R79" s="175">
        <f t="shared" si="3"/>
        <v>0</v>
      </c>
      <c r="S79" s="187">
        <f>G79+L79</f>
        <v>0</v>
      </c>
    </row>
    <row r="80" spans="1:19" s="160" customFormat="1" ht="55.5" customHeight="1" x14ac:dyDescent="0.2">
      <c r="A80" s="177"/>
      <c r="B80" s="178"/>
      <c r="C80" s="189"/>
      <c r="D80" s="189"/>
      <c r="E80" s="189"/>
      <c r="F80" s="183" t="s">
        <v>513</v>
      </c>
      <c r="G80" s="181">
        <f>G97+G101</f>
        <v>327809.75</v>
      </c>
      <c r="H80" s="181">
        <f>H97+H101</f>
        <v>327809.75</v>
      </c>
      <c r="I80" s="181">
        <f>I97+I101</f>
        <v>267997.38</v>
      </c>
      <c r="J80" s="181">
        <f>J97</f>
        <v>0</v>
      </c>
      <c r="K80" s="184"/>
      <c r="L80" s="181">
        <f t="shared" si="6"/>
        <v>0</v>
      </c>
      <c r="M80" s="182">
        <f>M97+M101</f>
        <v>0</v>
      </c>
      <c r="N80" s="273">
        <f>N97+N101</f>
        <v>0</v>
      </c>
      <c r="O80" s="335">
        <f>O97+O101</f>
        <v>0</v>
      </c>
      <c r="P80" s="181">
        <f>P97+P101</f>
        <v>0</v>
      </c>
      <c r="Q80" s="181">
        <f>Q97+Q101</f>
        <v>0</v>
      </c>
      <c r="R80" s="175">
        <f t="shared" si="3"/>
        <v>0</v>
      </c>
      <c r="S80" s="187">
        <f t="shared" si="4"/>
        <v>327809.75</v>
      </c>
    </row>
    <row r="81" spans="1:19" s="160" customFormat="1" ht="78.75" x14ac:dyDescent="0.2">
      <c r="A81" s="177"/>
      <c r="B81" s="178"/>
      <c r="C81" s="189"/>
      <c r="D81" s="189"/>
      <c r="E81" s="189"/>
      <c r="F81" s="183" t="s">
        <v>514</v>
      </c>
      <c r="G81" s="181">
        <f>G90+G85</f>
        <v>66134.209999999992</v>
      </c>
      <c r="H81" s="181">
        <f>H90+H85</f>
        <v>66134.209999999992</v>
      </c>
      <c r="I81" s="181">
        <f>I90+I85</f>
        <v>54208.399999999994</v>
      </c>
      <c r="J81" s="181">
        <f>J90</f>
        <v>0</v>
      </c>
      <c r="K81" s="184"/>
      <c r="L81" s="181">
        <f t="shared" si="6"/>
        <v>0</v>
      </c>
      <c r="M81" s="182">
        <f>M90+M85</f>
        <v>0</v>
      </c>
      <c r="N81" s="182">
        <f>N90+N85</f>
        <v>0</v>
      </c>
      <c r="O81" s="335">
        <f>O90+O85</f>
        <v>0</v>
      </c>
      <c r="P81" s="181">
        <f>P90+P85</f>
        <v>0</v>
      </c>
      <c r="Q81" s="181">
        <f>Q90+Q85</f>
        <v>0</v>
      </c>
      <c r="R81" s="175">
        <f t="shared" ref="R81:R116" si="10">M81</f>
        <v>0</v>
      </c>
      <c r="S81" s="187">
        <f t="shared" si="4"/>
        <v>66134.209999999992</v>
      </c>
    </row>
    <row r="82" spans="1:19" s="160" customFormat="1" ht="78.75" hidden="1" x14ac:dyDescent="0.2">
      <c r="A82" s="177"/>
      <c r="B82" s="178"/>
      <c r="C82" s="189"/>
      <c r="D82" s="189"/>
      <c r="E82" s="189"/>
      <c r="F82" s="208" t="s">
        <v>515</v>
      </c>
      <c r="G82" s="181"/>
      <c r="H82" s="184">
        <f>H91</f>
        <v>0</v>
      </c>
      <c r="I82" s="184"/>
      <c r="J82" s="184"/>
      <c r="K82" s="184"/>
      <c r="L82" s="181">
        <f t="shared" si="6"/>
        <v>0</v>
      </c>
      <c r="M82" s="182">
        <f>M91</f>
        <v>0</v>
      </c>
      <c r="N82" s="182">
        <f>N91</f>
        <v>0</v>
      </c>
      <c r="O82" s="335">
        <f>O91</f>
        <v>0</v>
      </c>
      <c r="P82" s="181">
        <f>P91</f>
        <v>0</v>
      </c>
      <c r="Q82" s="181">
        <f>Q91</f>
        <v>0</v>
      </c>
      <c r="R82" s="175">
        <f t="shared" si="10"/>
        <v>0</v>
      </c>
      <c r="S82" s="187">
        <f t="shared" si="4"/>
        <v>0</v>
      </c>
    </row>
    <row r="83" spans="1:19" s="160" customFormat="1" ht="78.75" x14ac:dyDescent="0.2">
      <c r="A83" s="177"/>
      <c r="B83" s="178"/>
      <c r="C83" s="189"/>
      <c r="D83" s="189"/>
      <c r="E83" s="189"/>
      <c r="F83" s="183" t="s">
        <v>610</v>
      </c>
      <c r="G83" s="181">
        <f t="shared" ref="G83:G103" si="11">H83+K83</f>
        <v>32901</v>
      </c>
      <c r="H83" s="184">
        <f>H86+H92</f>
        <v>32901</v>
      </c>
      <c r="I83" s="184">
        <f>I86+I92</f>
        <v>27717</v>
      </c>
      <c r="J83" s="184"/>
      <c r="K83" s="184"/>
      <c r="L83" s="181">
        <f t="shared" si="6"/>
        <v>0</v>
      </c>
      <c r="M83" s="182">
        <v>0</v>
      </c>
      <c r="N83" s="182">
        <f>N92</f>
        <v>0</v>
      </c>
      <c r="O83" s="335"/>
      <c r="P83" s="181"/>
      <c r="Q83" s="181"/>
      <c r="R83" s="175">
        <v>0</v>
      </c>
      <c r="S83" s="187">
        <f t="shared" si="4"/>
        <v>32901</v>
      </c>
    </row>
    <row r="84" spans="1:19" s="160" customFormat="1" ht="15.75" customHeight="1" x14ac:dyDescent="0.2">
      <c r="A84" s="177"/>
      <c r="B84" s="191" t="s">
        <v>516</v>
      </c>
      <c r="C84" s="189"/>
      <c r="D84" s="197" t="s">
        <v>138</v>
      </c>
      <c r="E84" s="197" t="s">
        <v>517</v>
      </c>
      <c r="F84" s="183" t="s">
        <v>518</v>
      </c>
      <c r="G84" s="181">
        <f t="shared" si="11"/>
        <v>11773685.310000001</v>
      </c>
      <c r="H84" s="184">
        <v>11773685.310000001</v>
      </c>
      <c r="I84" s="184">
        <v>6986772.3300000001</v>
      </c>
      <c r="J84" s="184">
        <v>2685746.51</v>
      </c>
      <c r="K84" s="184"/>
      <c r="L84" s="181">
        <f t="shared" si="6"/>
        <v>134565.10999999999</v>
      </c>
      <c r="M84" s="188"/>
      <c r="N84" s="188"/>
      <c r="O84" s="336">
        <v>117260.09</v>
      </c>
      <c r="P84" s="184"/>
      <c r="Q84" s="184">
        <v>0</v>
      </c>
      <c r="R84" s="324">
        <f>17305.02</f>
        <v>17305.02</v>
      </c>
      <c r="S84" s="187">
        <f t="shared" si="4"/>
        <v>11908250.42</v>
      </c>
    </row>
    <row r="85" spans="1:19" s="160" customFormat="1" ht="78.75" x14ac:dyDescent="0.2">
      <c r="A85" s="177"/>
      <c r="B85" s="191"/>
      <c r="C85" s="189"/>
      <c r="D85" s="197"/>
      <c r="E85" s="197"/>
      <c r="F85" s="183" t="s">
        <v>514</v>
      </c>
      <c r="G85" s="181">
        <f t="shared" si="11"/>
        <v>16515.43</v>
      </c>
      <c r="H85" s="184">
        <v>16515.43</v>
      </c>
      <c r="I85" s="184">
        <v>13537.16</v>
      </c>
      <c r="J85" s="184"/>
      <c r="K85" s="184"/>
      <c r="L85" s="181">
        <f t="shared" si="6"/>
        <v>0</v>
      </c>
      <c r="M85" s="188"/>
      <c r="N85" s="188"/>
      <c r="O85" s="336"/>
      <c r="P85" s="184"/>
      <c r="Q85" s="184"/>
      <c r="R85" s="175">
        <f t="shared" si="10"/>
        <v>0</v>
      </c>
      <c r="S85" s="187">
        <f t="shared" si="4"/>
        <v>16515.43</v>
      </c>
    </row>
    <row r="86" spans="1:19" s="160" customFormat="1" ht="78.75" x14ac:dyDescent="0.2">
      <c r="A86" s="177"/>
      <c r="B86" s="191"/>
      <c r="C86" s="189"/>
      <c r="D86" s="197"/>
      <c r="E86" s="197"/>
      <c r="F86" s="183" t="s">
        <v>610</v>
      </c>
      <c r="G86" s="181">
        <f t="shared" si="11"/>
        <v>4154</v>
      </c>
      <c r="H86" s="184">
        <v>4154</v>
      </c>
      <c r="I86" s="184">
        <v>4154</v>
      </c>
      <c r="J86" s="184"/>
      <c r="K86" s="184"/>
      <c r="L86" s="181">
        <f t="shared" ref="L86:L119" si="12">O86+R86</f>
        <v>0</v>
      </c>
      <c r="M86" s="188">
        <v>0</v>
      </c>
      <c r="N86" s="188">
        <v>0</v>
      </c>
      <c r="O86" s="336"/>
      <c r="P86" s="184"/>
      <c r="Q86" s="184"/>
      <c r="R86" s="175">
        <f t="shared" si="10"/>
        <v>0</v>
      </c>
      <c r="S86" s="187">
        <f t="shared" si="4"/>
        <v>4154</v>
      </c>
    </row>
    <row r="87" spans="1:19" s="160" customFormat="1" ht="78.75" x14ac:dyDescent="0.2">
      <c r="A87" s="177"/>
      <c r="B87" s="195" t="s">
        <v>519</v>
      </c>
      <c r="C87" s="197"/>
      <c r="D87" s="197" t="s">
        <v>139</v>
      </c>
      <c r="E87" s="197" t="s">
        <v>520</v>
      </c>
      <c r="F87" s="183" t="s">
        <v>521</v>
      </c>
      <c r="G87" s="181">
        <f t="shared" si="11"/>
        <v>29810998.710000001</v>
      </c>
      <c r="H87" s="184">
        <v>29810998.710000001</v>
      </c>
      <c r="I87" s="184">
        <v>21797161.460000001</v>
      </c>
      <c r="J87" s="188">
        <v>1887858.89</v>
      </c>
      <c r="K87" s="184"/>
      <c r="L87" s="181">
        <f t="shared" si="12"/>
        <v>823846.05999999994</v>
      </c>
      <c r="M87" s="188"/>
      <c r="N87" s="188"/>
      <c r="O87" s="336">
        <v>253513.96</v>
      </c>
      <c r="P87" s="184"/>
      <c r="Q87" s="184">
        <v>1334.2</v>
      </c>
      <c r="R87" s="324">
        <v>570332.1</v>
      </c>
      <c r="S87" s="187">
        <f t="shared" si="4"/>
        <v>30634844.77</v>
      </c>
    </row>
    <row r="88" spans="1:19" s="160" customFormat="1" ht="31.5" x14ac:dyDescent="0.2">
      <c r="A88" s="177"/>
      <c r="B88" s="195"/>
      <c r="C88" s="197"/>
      <c r="D88" s="197"/>
      <c r="E88" s="197"/>
      <c r="F88" s="183" t="s">
        <v>598</v>
      </c>
      <c r="G88" s="181">
        <f t="shared" si="11"/>
        <v>21003193.530000001</v>
      </c>
      <c r="H88" s="204">
        <f>20959984.6+43208.93</f>
        <v>21003193.530000001</v>
      </c>
      <c r="I88" s="184">
        <f>17180121.1+35417</f>
        <v>17215538.100000001</v>
      </c>
      <c r="J88" s="184"/>
      <c r="K88" s="184"/>
      <c r="L88" s="181">
        <f t="shared" si="12"/>
        <v>0</v>
      </c>
      <c r="M88" s="188"/>
      <c r="N88" s="351"/>
      <c r="O88" s="336"/>
      <c r="P88" s="184"/>
      <c r="Q88" s="184"/>
      <c r="R88" s="175">
        <f t="shared" si="10"/>
        <v>0</v>
      </c>
      <c r="S88" s="187">
        <f t="shared" si="4"/>
        <v>21003193.530000001</v>
      </c>
    </row>
    <row r="89" spans="1:19" s="160" customFormat="1" ht="94.5" hidden="1" x14ac:dyDescent="0.2">
      <c r="A89" s="177"/>
      <c r="B89" s="195"/>
      <c r="C89" s="197"/>
      <c r="D89" s="197"/>
      <c r="E89" s="197"/>
      <c r="F89" s="322" t="s">
        <v>511</v>
      </c>
      <c r="G89" s="321">
        <f t="shared" si="11"/>
        <v>0</v>
      </c>
      <c r="H89" s="320">
        <v>0</v>
      </c>
      <c r="I89" s="319">
        <v>0</v>
      </c>
      <c r="J89" s="184"/>
      <c r="K89" s="184"/>
      <c r="L89" s="181">
        <f t="shared" si="12"/>
        <v>0</v>
      </c>
      <c r="M89" s="188"/>
      <c r="N89" s="351"/>
      <c r="O89" s="336"/>
      <c r="P89" s="184"/>
      <c r="Q89" s="184"/>
      <c r="R89" s="175">
        <f t="shared" si="10"/>
        <v>0</v>
      </c>
      <c r="S89" s="187">
        <f t="shared" si="4"/>
        <v>0</v>
      </c>
    </row>
    <row r="90" spans="1:19" s="160" customFormat="1" ht="78.75" x14ac:dyDescent="0.2">
      <c r="A90" s="177"/>
      <c r="B90" s="195"/>
      <c r="C90" s="197"/>
      <c r="D90" s="197"/>
      <c r="E90" s="197"/>
      <c r="F90" s="183" t="s">
        <v>514</v>
      </c>
      <c r="G90" s="181">
        <f t="shared" si="11"/>
        <v>49618.78</v>
      </c>
      <c r="H90" s="204">
        <v>49618.78</v>
      </c>
      <c r="I90" s="184">
        <v>40671.24</v>
      </c>
      <c r="J90" s="184"/>
      <c r="K90" s="184"/>
      <c r="L90" s="181">
        <f t="shared" si="12"/>
        <v>0</v>
      </c>
      <c r="M90" s="188"/>
      <c r="N90" s="188"/>
      <c r="O90" s="336"/>
      <c r="P90" s="184"/>
      <c r="Q90" s="184"/>
      <c r="R90" s="175">
        <f t="shared" si="10"/>
        <v>0</v>
      </c>
      <c r="S90" s="187">
        <f t="shared" si="4"/>
        <v>49618.78</v>
      </c>
    </row>
    <row r="91" spans="1:19" s="160" customFormat="1" ht="78.75" hidden="1" x14ac:dyDescent="0.2">
      <c r="A91" s="177"/>
      <c r="B91" s="195"/>
      <c r="C91" s="197"/>
      <c r="D91" s="197"/>
      <c r="E91" s="197"/>
      <c r="F91" s="208" t="s">
        <v>515</v>
      </c>
      <c r="G91" s="181">
        <f t="shared" si="11"/>
        <v>0</v>
      </c>
      <c r="H91" s="204">
        <v>0</v>
      </c>
      <c r="I91" s="184"/>
      <c r="J91" s="184"/>
      <c r="K91" s="184"/>
      <c r="L91" s="181">
        <f t="shared" si="12"/>
        <v>0</v>
      </c>
      <c r="M91" s="188">
        <v>0</v>
      </c>
      <c r="N91" s="188">
        <v>0</v>
      </c>
      <c r="O91" s="336"/>
      <c r="P91" s="184"/>
      <c r="Q91" s="184"/>
      <c r="R91" s="175">
        <f t="shared" si="10"/>
        <v>0</v>
      </c>
      <c r="S91" s="187">
        <f t="shared" si="4"/>
        <v>0</v>
      </c>
    </row>
    <row r="92" spans="1:19" s="160" customFormat="1" ht="78.75" x14ac:dyDescent="0.2">
      <c r="A92" s="177"/>
      <c r="B92" s="195"/>
      <c r="C92" s="197"/>
      <c r="D92" s="197"/>
      <c r="E92" s="197"/>
      <c r="F92" s="183" t="s">
        <v>610</v>
      </c>
      <c r="G92" s="181">
        <f t="shared" si="11"/>
        <v>28747</v>
      </c>
      <c r="H92" s="204">
        <v>28747</v>
      </c>
      <c r="I92" s="184">
        <v>23563</v>
      </c>
      <c r="J92" s="184"/>
      <c r="K92" s="184"/>
      <c r="L92" s="181">
        <f t="shared" si="12"/>
        <v>0</v>
      </c>
      <c r="M92" s="188">
        <v>0</v>
      </c>
      <c r="N92" s="188">
        <v>0</v>
      </c>
      <c r="O92" s="336"/>
      <c r="P92" s="184"/>
      <c r="Q92" s="184"/>
      <c r="R92" s="175">
        <f t="shared" si="10"/>
        <v>0</v>
      </c>
      <c r="S92" s="187">
        <f t="shared" si="4"/>
        <v>28747</v>
      </c>
    </row>
    <row r="93" spans="1:19" s="160" customFormat="1" ht="47.25" x14ac:dyDescent="0.2">
      <c r="A93" s="177"/>
      <c r="B93" s="195" t="s">
        <v>522</v>
      </c>
      <c r="C93" s="197"/>
      <c r="D93" s="197" t="s">
        <v>140</v>
      </c>
      <c r="E93" s="197" t="s">
        <v>523</v>
      </c>
      <c r="F93" s="183" t="s">
        <v>141</v>
      </c>
      <c r="G93" s="182">
        <f t="shared" si="11"/>
        <v>1918849.56</v>
      </c>
      <c r="H93" s="188">
        <v>1918849.56</v>
      </c>
      <c r="I93" s="188">
        <v>1484427.86</v>
      </c>
      <c r="J93" s="188">
        <v>87989.87</v>
      </c>
      <c r="K93" s="188"/>
      <c r="L93" s="182">
        <f t="shared" si="12"/>
        <v>5506.12</v>
      </c>
      <c r="M93" s="188"/>
      <c r="N93" s="188"/>
      <c r="O93" s="337">
        <v>5506.12</v>
      </c>
      <c r="P93" s="188"/>
      <c r="Q93" s="188">
        <v>0</v>
      </c>
      <c r="R93" s="176">
        <f t="shared" si="10"/>
        <v>0</v>
      </c>
      <c r="S93" s="274">
        <f t="shared" si="4"/>
        <v>1924355.6800000002</v>
      </c>
    </row>
    <row r="94" spans="1:19" s="160" customFormat="1" ht="31.5" x14ac:dyDescent="0.2">
      <c r="A94" s="177"/>
      <c r="B94" s="195" t="s">
        <v>524</v>
      </c>
      <c r="C94" s="197"/>
      <c r="D94" s="197" t="s">
        <v>222</v>
      </c>
      <c r="E94" s="197" t="s">
        <v>525</v>
      </c>
      <c r="F94" s="183" t="s">
        <v>256</v>
      </c>
      <c r="G94" s="181">
        <f t="shared" si="11"/>
        <v>443957.31</v>
      </c>
      <c r="H94" s="184">
        <v>443957.31</v>
      </c>
      <c r="I94" s="184">
        <v>307107.69</v>
      </c>
      <c r="J94" s="184">
        <v>1919.02</v>
      </c>
      <c r="K94" s="184"/>
      <c r="L94" s="181">
        <f t="shared" si="12"/>
        <v>0</v>
      </c>
      <c r="M94" s="188"/>
      <c r="N94" s="351"/>
      <c r="O94" s="336"/>
      <c r="P94" s="184"/>
      <c r="Q94" s="184"/>
      <c r="R94" s="175">
        <f t="shared" si="10"/>
        <v>0</v>
      </c>
      <c r="S94" s="187">
        <f t="shared" si="4"/>
        <v>443957.31</v>
      </c>
    </row>
    <row r="95" spans="1:19" s="160" customFormat="1" ht="15.75" hidden="1" x14ac:dyDescent="0.2">
      <c r="A95" s="177"/>
      <c r="B95" s="196"/>
      <c r="C95" s="197"/>
      <c r="D95" s="197"/>
      <c r="E95" s="197"/>
      <c r="F95" s="190"/>
      <c r="G95" s="182"/>
      <c r="H95" s="182"/>
      <c r="I95" s="182"/>
      <c r="J95" s="182"/>
      <c r="K95" s="182"/>
      <c r="L95" s="181">
        <f t="shared" si="12"/>
        <v>0</v>
      </c>
      <c r="M95" s="188"/>
      <c r="N95" s="351"/>
      <c r="O95" s="337"/>
      <c r="P95" s="188"/>
      <c r="Q95" s="188"/>
      <c r="R95" s="175">
        <f t="shared" si="10"/>
        <v>0</v>
      </c>
      <c r="S95" s="187">
        <f t="shared" si="4"/>
        <v>0</v>
      </c>
    </row>
    <row r="96" spans="1:19" s="160" customFormat="1" ht="31.5" x14ac:dyDescent="0.2">
      <c r="A96" s="177"/>
      <c r="B96" s="196" t="s">
        <v>526</v>
      </c>
      <c r="C96" s="197"/>
      <c r="D96" s="197" t="s">
        <v>223</v>
      </c>
      <c r="E96" s="197" t="s">
        <v>525</v>
      </c>
      <c r="F96" s="190" t="s">
        <v>527</v>
      </c>
      <c r="G96" s="182">
        <f>H96+K96</f>
        <v>2437719.09</v>
      </c>
      <c r="H96" s="188">
        <v>2437719.09</v>
      </c>
      <c r="I96" s="188">
        <v>1548268.88</v>
      </c>
      <c r="J96" s="188">
        <v>174285.13</v>
      </c>
      <c r="K96" s="188"/>
      <c r="L96" s="181">
        <f t="shared" si="12"/>
        <v>217713.58</v>
      </c>
      <c r="M96" s="188">
        <v>0</v>
      </c>
      <c r="N96" s="188">
        <v>0</v>
      </c>
      <c r="O96" s="337">
        <v>217713.58</v>
      </c>
      <c r="P96" s="188">
        <v>49949.04</v>
      </c>
      <c r="Q96" s="188">
        <v>14400</v>
      </c>
      <c r="R96" s="175">
        <f t="shared" si="10"/>
        <v>0</v>
      </c>
      <c r="S96" s="187">
        <f t="shared" ref="S96:S116" si="13">G96+L96</f>
        <v>2655432.67</v>
      </c>
    </row>
    <row r="97" spans="1:19" s="160" customFormat="1" ht="45.75" hidden="1" customHeight="1" x14ac:dyDescent="0.2">
      <c r="A97" s="177"/>
      <c r="B97" s="196"/>
      <c r="C97" s="197"/>
      <c r="D97" s="197"/>
      <c r="E97" s="197"/>
      <c r="F97" s="183" t="s">
        <v>513</v>
      </c>
      <c r="G97" s="182">
        <f>H97+K97</f>
        <v>0</v>
      </c>
      <c r="H97" s="188"/>
      <c r="I97" s="188"/>
      <c r="J97" s="182"/>
      <c r="K97" s="188"/>
      <c r="L97" s="181">
        <f t="shared" si="12"/>
        <v>0</v>
      </c>
      <c r="M97" s="188"/>
      <c r="N97" s="351"/>
      <c r="O97" s="337"/>
      <c r="P97" s="188"/>
      <c r="Q97" s="188"/>
      <c r="R97" s="175">
        <f t="shared" si="10"/>
        <v>0</v>
      </c>
      <c r="S97" s="187">
        <f t="shared" si="13"/>
        <v>0</v>
      </c>
    </row>
    <row r="98" spans="1:19" s="160" customFormat="1" ht="15.75" x14ac:dyDescent="0.2">
      <c r="A98" s="177"/>
      <c r="B98" s="196" t="s">
        <v>528</v>
      </c>
      <c r="C98" s="197"/>
      <c r="D98" s="197" t="s">
        <v>224</v>
      </c>
      <c r="E98" s="197" t="s">
        <v>525</v>
      </c>
      <c r="F98" s="190" t="s">
        <v>529</v>
      </c>
      <c r="G98" s="182">
        <f>H98+K98</f>
        <v>70691.3</v>
      </c>
      <c r="H98" s="188">
        <v>70691.3</v>
      </c>
      <c r="I98" s="188"/>
      <c r="J98" s="188"/>
      <c r="K98" s="188"/>
      <c r="L98" s="181">
        <f t="shared" si="12"/>
        <v>0</v>
      </c>
      <c r="M98" s="188">
        <v>0</v>
      </c>
      <c r="N98" s="188">
        <v>0</v>
      </c>
      <c r="O98" s="337"/>
      <c r="P98" s="188"/>
      <c r="Q98" s="188"/>
      <c r="R98" s="175">
        <f t="shared" si="10"/>
        <v>0</v>
      </c>
      <c r="S98" s="187">
        <f t="shared" si="13"/>
        <v>70691.3</v>
      </c>
    </row>
    <row r="99" spans="1:19" s="160" customFormat="1" ht="94.5" hidden="1" x14ac:dyDescent="0.2">
      <c r="A99" s="177"/>
      <c r="B99" s="196"/>
      <c r="C99" s="197"/>
      <c r="D99" s="197"/>
      <c r="E99" s="197"/>
      <c r="F99" s="183" t="s">
        <v>511</v>
      </c>
      <c r="G99" s="182"/>
      <c r="H99" s="188"/>
      <c r="I99" s="188"/>
      <c r="J99" s="188"/>
      <c r="K99" s="188"/>
      <c r="L99" s="181">
        <f t="shared" si="12"/>
        <v>0</v>
      </c>
      <c r="M99" s="188">
        <v>0</v>
      </c>
      <c r="N99" s="188">
        <v>0</v>
      </c>
      <c r="O99" s="337"/>
      <c r="P99" s="188"/>
      <c r="Q99" s="188"/>
      <c r="R99" s="175">
        <f t="shared" si="10"/>
        <v>0</v>
      </c>
      <c r="S99" s="187">
        <f t="shared" si="13"/>
        <v>0</v>
      </c>
    </row>
    <row r="100" spans="1:19" s="160" customFormat="1" ht="31.5" x14ac:dyDescent="0.2">
      <c r="A100" s="177"/>
      <c r="B100" s="196" t="s">
        <v>530</v>
      </c>
      <c r="C100" s="197"/>
      <c r="D100" s="197" t="s">
        <v>329</v>
      </c>
      <c r="E100" s="197" t="s">
        <v>525</v>
      </c>
      <c r="F100" s="190" t="s">
        <v>531</v>
      </c>
      <c r="G100" s="182">
        <f>H100+K100</f>
        <v>328327.25</v>
      </c>
      <c r="H100" s="188">
        <v>328327.25</v>
      </c>
      <c r="I100" s="188">
        <v>267997.38</v>
      </c>
      <c r="J100" s="188"/>
      <c r="K100" s="188"/>
      <c r="L100" s="181">
        <f t="shared" si="12"/>
        <v>265396.63</v>
      </c>
      <c r="M100" s="188"/>
      <c r="N100" s="351"/>
      <c r="O100" s="337">
        <v>39139.64</v>
      </c>
      <c r="P100" s="188"/>
      <c r="Q100" s="188"/>
      <c r="R100" s="324">
        <v>226256.99</v>
      </c>
      <c r="S100" s="187">
        <f t="shared" si="13"/>
        <v>593723.88</v>
      </c>
    </row>
    <row r="101" spans="1:19" s="160" customFormat="1" ht="48.75" customHeight="1" x14ac:dyDescent="0.2">
      <c r="A101" s="177"/>
      <c r="B101" s="196"/>
      <c r="C101" s="197"/>
      <c r="D101" s="197"/>
      <c r="E101" s="197"/>
      <c r="F101" s="183" t="s">
        <v>513</v>
      </c>
      <c r="G101" s="182">
        <f>H101+K101</f>
        <v>327809.75</v>
      </c>
      <c r="H101" s="188">
        <v>327809.75</v>
      </c>
      <c r="I101" s="188">
        <v>267997.38</v>
      </c>
      <c r="J101" s="188"/>
      <c r="K101" s="188"/>
      <c r="L101" s="181">
        <f t="shared" si="12"/>
        <v>0</v>
      </c>
      <c r="M101" s="188"/>
      <c r="N101" s="351"/>
      <c r="O101" s="337"/>
      <c r="P101" s="188"/>
      <c r="Q101" s="188"/>
      <c r="R101" s="175">
        <f t="shared" si="10"/>
        <v>0</v>
      </c>
      <c r="S101" s="187">
        <f t="shared" si="13"/>
        <v>327809.75</v>
      </c>
    </row>
    <row r="102" spans="1:19" s="160" customFormat="1" ht="78.75" hidden="1" x14ac:dyDescent="0.2">
      <c r="A102" s="177"/>
      <c r="B102" s="195" t="s">
        <v>532</v>
      </c>
      <c r="C102" s="197"/>
      <c r="D102" s="189" t="s">
        <v>226</v>
      </c>
      <c r="E102" s="189" t="s">
        <v>226</v>
      </c>
      <c r="F102" s="183" t="s">
        <v>434</v>
      </c>
      <c r="G102" s="181">
        <f t="shared" si="11"/>
        <v>0</v>
      </c>
      <c r="H102" s="184">
        <v>0</v>
      </c>
      <c r="I102" s="184"/>
      <c r="J102" s="184"/>
      <c r="K102" s="184"/>
      <c r="L102" s="181">
        <f t="shared" si="12"/>
        <v>0</v>
      </c>
      <c r="M102" s="188"/>
      <c r="N102" s="351"/>
      <c r="O102" s="336"/>
      <c r="P102" s="184"/>
      <c r="Q102" s="184">
        <f>P102</f>
        <v>0</v>
      </c>
      <c r="R102" s="175">
        <f t="shared" si="10"/>
        <v>0</v>
      </c>
      <c r="S102" s="187">
        <f t="shared" si="13"/>
        <v>0</v>
      </c>
    </row>
    <row r="103" spans="1:19" s="160" customFormat="1" ht="15.75" hidden="1" x14ac:dyDescent="0.2">
      <c r="A103" s="177"/>
      <c r="B103" s="195" t="s">
        <v>533</v>
      </c>
      <c r="C103" s="197"/>
      <c r="D103" s="189" t="s">
        <v>311</v>
      </c>
      <c r="E103" s="189" t="s">
        <v>470</v>
      </c>
      <c r="F103" s="183" t="s">
        <v>312</v>
      </c>
      <c r="G103" s="181">
        <f t="shared" si="11"/>
        <v>0</v>
      </c>
      <c r="H103" s="184"/>
      <c r="I103" s="184"/>
      <c r="J103" s="184"/>
      <c r="K103" s="184"/>
      <c r="L103" s="181">
        <f t="shared" si="12"/>
        <v>0</v>
      </c>
      <c r="M103" s="188">
        <v>0</v>
      </c>
      <c r="N103" s="188">
        <v>0</v>
      </c>
      <c r="O103" s="336"/>
      <c r="P103" s="184"/>
      <c r="Q103" s="184"/>
      <c r="R103" s="175">
        <f t="shared" si="10"/>
        <v>0</v>
      </c>
      <c r="S103" s="187">
        <f t="shared" si="13"/>
        <v>0</v>
      </c>
    </row>
    <row r="104" spans="1:19" s="160" customFormat="1" ht="47.25" hidden="1" x14ac:dyDescent="0.2">
      <c r="A104" s="177"/>
      <c r="B104" s="195" t="s">
        <v>534</v>
      </c>
      <c r="C104" s="197"/>
      <c r="D104" s="189" t="s">
        <v>250</v>
      </c>
      <c r="E104" s="189" t="s">
        <v>477</v>
      </c>
      <c r="F104" s="209" t="s">
        <v>480</v>
      </c>
      <c r="G104" s="181"/>
      <c r="H104" s="184"/>
      <c r="I104" s="184"/>
      <c r="J104" s="184"/>
      <c r="K104" s="184"/>
      <c r="L104" s="181">
        <f t="shared" si="12"/>
        <v>0</v>
      </c>
      <c r="M104" s="188">
        <v>0</v>
      </c>
      <c r="N104" s="188">
        <v>0</v>
      </c>
      <c r="O104" s="336"/>
      <c r="P104" s="184"/>
      <c r="Q104" s="184"/>
      <c r="R104" s="175">
        <f t="shared" si="10"/>
        <v>0</v>
      </c>
      <c r="S104" s="187">
        <f t="shared" si="13"/>
        <v>0</v>
      </c>
    </row>
    <row r="105" spans="1:19" s="160" customFormat="1" ht="78.75" hidden="1" x14ac:dyDescent="0.2">
      <c r="A105" s="177"/>
      <c r="B105" s="195"/>
      <c r="C105" s="197"/>
      <c r="D105" s="189"/>
      <c r="E105" s="189"/>
      <c r="F105" s="207" t="s">
        <v>512</v>
      </c>
      <c r="G105" s="181"/>
      <c r="H105" s="184"/>
      <c r="I105" s="184"/>
      <c r="J105" s="184"/>
      <c r="K105" s="184"/>
      <c r="L105" s="181">
        <f t="shared" si="12"/>
        <v>0</v>
      </c>
      <c r="M105" s="188">
        <v>0</v>
      </c>
      <c r="N105" s="188">
        <v>0</v>
      </c>
      <c r="O105" s="336"/>
      <c r="P105" s="184"/>
      <c r="Q105" s="184"/>
      <c r="R105" s="175">
        <f t="shared" si="10"/>
        <v>0</v>
      </c>
      <c r="S105" s="187">
        <f t="shared" si="13"/>
        <v>0</v>
      </c>
    </row>
    <row r="106" spans="1:19" s="160" customFormat="1" ht="15.75" x14ac:dyDescent="0.2">
      <c r="A106" s="177"/>
      <c r="B106" s="178" t="s">
        <v>535</v>
      </c>
      <c r="C106" s="189"/>
      <c r="D106" s="189"/>
      <c r="E106" s="189"/>
      <c r="F106" s="180" t="s">
        <v>536</v>
      </c>
      <c r="G106" s="181">
        <f>G107</f>
        <v>5265284.47</v>
      </c>
      <c r="H106" s="181">
        <f t="shared" ref="H106:Q106" si="14">H107</f>
        <v>5265284.47</v>
      </c>
      <c r="I106" s="181">
        <f t="shared" si="14"/>
        <v>4012728.64</v>
      </c>
      <c r="J106" s="181">
        <f t="shared" si="14"/>
        <v>53354.009999999995</v>
      </c>
      <c r="K106" s="181">
        <f t="shared" si="14"/>
        <v>0</v>
      </c>
      <c r="L106" s="181">
        <f t="shared" si="12"/>
        <v>4406228.97</v>
      </c>
      <c r="M106" s="182">
        <f t="shared" si="14"/>
        <v>0</v>
      </c>
      <c r="N106" s="182">
        <f t="shared" si="14"/>
        <v>0</v>
      </c>
      <c r="O106" s="335">
        <f t="shared" si="14"/>
        <v>680156.04999999993</v>
      </c>
      <c r="P106" s="181">
        <f t="shared" si="14"/>
        <v>57824.79</v>
      </c>
      <c r="Q106" s="181">
        <f t="shared" si="14"/>
        <v>241233.97</v>
      </c>
      <c r="R106" s="175">
        <f>R107</f>
        <v>3726072.92</v>
      </c>
      <c r="S106" s="187">
        <f t="shared" si="13"/>
        <v>9671513.4399999995</v>
      </c>
    </row>
    <row r="107" spans="1:19" s="160" customFormat="1" ht="15.75" x14ac:dyDescent="0.2">
      <c r="A107" s="177"/>
      <c r="B107" s="178" t="s">
        <v>537</v>
      </c>
      <c r="C107" s="189"/>
      <c r="D107" s="189"/>
      <c r="E107" s="189"/>
      <c r="F107" s="180" t="s">
        <v>536</v>
      </c>
      <c r="G107" s="181">
        <f>G110+G111+G112+G108+G113+G109+G115+G116</f>
        <v>5265284.47</v>
      </c>
      <c r="H107" s="181">
        <f>H110+H111+H112+H108+H113+H109+H115+H116</f>
        <v>5265284.47</v>
      </c>
      <c r="I107" s="181">
        <f>I110+I111+I112+I108+I113+I109+I115+I116</f>
        <v>4012728.64</v>
      </c>
      <c r="J107" s="181">
        <f>J110+J111+J112+J108+J113+J109+J115+J116</f>
        <v>53354.009999999995</v>
      </c>
      <c r="K107" s="181">
        <f>K111+K112+K108+K113+K109+K115+K116</f>
        <v>0</v>
      </c>
      <c r="L107" s="181">
        <f>O107+R107</f>
        <v>4406228.97</v>
      </c>
      <c r="M107" s="182">
        <f>M111+M112+M108+M113+M109+M110+M115+M116+M114</f>
        <v>0</v>
      </c>
      <c r="N107" s="182">
        <f t="shared" ref="N107" si="15">N111+N112+N108+N113+N109+N115+N116+N114</f>
        <v>0</v>
      </c>
      <c r="O107" s="335">
        <f>O111+O112+O108+O113+O109+O110+O115+O116+O114</f>
        <v>680156.04999999993</v>
      </c>
      <c r="P107" s="321">
        <f t="shared" ref="P107:S107" si="16">P111+P112+P108+P113+P109+P110+P115+P116+P114</f>
        <v>57824.79</v>
      </c>
      <c r="Q107" s="321">
        <f t="shared" si="16"/>
        <v>241233.97</v>
      </c>
      <c r="R107" s="321">
        <f t="shared" si="16"/>
        <v>3726072.92</v>
      </c>
      <c r="S107" s="321">
        <f t="shared" si="16"/>
        <v>9671513.4399999995</v>
      </c>
    </row>
    <row r="108" spans="1:19" s="160" customFormat="1" ht="63" x14ac:dyDescent="0.2">
      <c r="A108" s="177"/>
      <c r="B108" s="195" t="s">
        <v>538</v>
      </c>
      <c r="C108" s="197"/>
      <c r="D108" s="197" t="s">
        <v>221</v>
      </c>
      <c r="E108" s="197" t="s">
        <v>523</v>
      </c>
      <c r="F108" s="183" t="s">
        <v>539</v>
      </c>
      <c r="G108" s="181">
        <f>H108+K108</f>
        <v>2002675.47</v>
      </c>
      <c r="H108" s="184">
        <v>2002675.47</v>
      </c>
      <c r="I108" s="184">
        <v>1646470.23</v>
      </c>
      <c r="J108" s="184">
        <v>0</v>
      </c>
      <c r="K108" s="184"/>
      <c r="L108" s="181">
        <f t="shared" si="12"/>
        <v>70546.240000000005</v>
      </c>
      <c r="M108" s="188"/>
      <c r="N108" s="351"/>
      <c r="O108" s="336">
        <v>70546.240000000005</v>
      </c>
      <c r="P108" s="184">
        <v>57824.79</v>
      </c>
      <c r="Q108" s="184">
        <v>0</v>
      </c>
      <c r="R108" s="175">
        <f t="shared" si="10"/>
        <v>0</v>
      </c>
      <c r="S108" s="187">
        <f t="shared" si="13"/>
        <v>2073221.71</v>
      </c>
    </row>
    <row r="109" spans="1:19" s="160" customFormat="1" ht="15.75" x14ac:dyDescent="0.2">
      <c r="A109" s="177"/>
      <c r="B109" s="195" t="s">
        <v>540</v>
      </c>
      <c r="C109" s="197"/>
      <c r="D109" s="197" t="s">
        <v>231</v>
      </c>
      <c r="E109" s="197" t="s">
        <v>541</v>
      </c>
      <c r="F109" s="183" t="s">
        <v>542</v>
      </c>
      <c r="G109" s="181">
        <f t="shared" ref="G109:G116" si="17">H109+K109</f>
        <v>1173385.74</v>
      </c>
      <c r="H109" s="184">
        <v>1173385.74</v>
      </c>
      <c r="I109" s="184">
        <v>950730.89</v>
      </c>
      <c r="J109" s="184">
        <v>4827.0200000000004</v>
      </c>
      <c r="K109" s="181"/>
      <c r="L109" s="181">
        <f t="shared" si="12"/>
        <v>71950.38</v>
      </c>
      <c r="M109" s="188">
        <v>0</v>
      </c>
      <c r="N109" s="188">
        <v>0</v>
      </c>
      <c r="O109" s="335"/>
      <c r="P109" s="181"/>
      <c r="Q109" s="184"/>
      <c r="R109" s="324">
        <v>71950.38</v>
      </c>
      <c r="S109" s="187">
        <f t="shared" si="13"/>
        <v>1245336.1200000001</v>
      </c>
    </row>
    <row r="110" spans="1:19" s="160" customFormat="1" ht="15.75" x14ac:dyDescent="0.2">
      <c r="A110" s="177"/>
      <c r="B110" s="195" t="s">
        <v>599</v>
      </c>
      <c r="C110" s="197"/>
      <c r="D110" s="197" t="s">
        <v>586</v>
      </c>
      <c r="E110" s="323" t="s">
        <v>541</v>
      </c>
      <c r="F110" s="183" t="s">
        <v>587</v>
      </c>
      <c r="G110" s="181">
        <f t="shared" si="17"/>
        <v>46179.040000000001</v>
      </c>
      <c r="H110" s="184">
        <v>46179.040000000001</v>
      </c>
      <c r="I110" s="184">
        <v>37335.279999999999</v>
      </c>
      <c r="J110" s="184"/>
      <c r="K110" s="181"/>
      <c r="L110" s="181">
        <f t="shared" si="12"/>
        <v>48276.97</v>
      </c>
      <c r="M110" s="188"/>
      <c r="N110" s="188"/>
      <c r="O110" s="335">
        <v>24699.45</v>
      </c>
      <c r="P110" s="181"/>
      <c r="Q110" s="184"/>
      <c r="R110" s="175">
        <v>23577.52</v>
      </c>
      <c r="S110" s="187">
        <f t="shared" si="13"/>
        <v>94456.010000000009</v>
      </c>
    </row>
    <row r="111" spans="1:19" s="160" customFormat="1" ht="47.25" x14ac:dyDescent="0.2">
      <c r="A111" s="177"/>
      <c r="B111" s="195" t="s">
        <v>543</v>
      </c>
      <c r="C111" s="197"/>
      <c r="D111" s="197" t="s">
        <v>142</v>
      </c>
      <c r="E111" s="197" t="s">
        <v>544</v>
      </c>
      <c r="F111" s="183" t="s">
        <v>545</v>
      </c>
      <c r="G111" s="181">
        <f>H111+K111</f>
        <v>1768855.45</v>
      </c>
      <c r="H111" s="184">
        <v>1768855.45</v>
      </c>
      <c r="I111" s="184">
        <v>1154526.95</v>
      </c>
      <c r="J111" s="184">
        <v>48526.99</v>
      </c>
      <c r="K111" s="184"/>
      <c r="L111" s="181">
        <f t="shared" si="12"/>
        <v>4215455.38</v>
      </c>
      <c r="M111" s="188">
        <v>0</v>
      </c>
      <c r="N111" s="188">
        <v>0</v>
      </c>
      <c r="O111" s="336">
        <v>584910.36</v>
      </c>
      <c r="P111" s="184"/>
      <c r="Q111" s="184">
        <v>241233.97</v>
      </c>
      <c r="R111" s="175">
        <v>3630545.02</v>
      </c>
      <c r="S111" s="187">
        <f t="shared" si="13"/>
        <v>5984310.8300000001</v>
      </c>
    </row>
    <row r="112" spans="1:19" s="160" customFormat="1" ht="32.25" thickBot="1" x14ac:dyDescent="0.25">
      <c r="A112" s="177"/>
      <c r="B112" s="195" t="s">
        <v>546</v>
      </c>
      <c r="C112" s="197"/>
      <c r="D112" s="197" t="s">
        <v>232</v>
      </c>
      <c r="E112" s="197" t="s">
        <v>547</v>
      </c>
      <c r="F112" s="183" t="s">
        <v>267</v>
      </c>
      <c r="G112" s="181">
        <f>H112+K112</f>
        <v>274188.77</v>
      </c>
      <c r="H112" s="184">
        <v>274188.77</v>
      </c>
      <c r="I112" s="184">
        <v>223665.29</v>
      </c>
      <c r="J112" s="184"/>
      <c r="K112" s="184"/>
      <c r="L112" s="181">
        <f t="shared" si="12"/>
        <v>0</v>
      </c>
      <c r="M112" s="188"/>
      <c r="N112" s="351"/>
      <c r="O112" s="336"/>
      <c r="P112" s="184"/>
      <c r="Q112" s="184">
        <f>P112</f>
        <v>0</v>
      </c>
      <c r="R112" s="175">
        <f t="shared" si="10"/>
        <v>0</v>
      </c>
      <c r="S112" s="187">
        <f t="shared" si="13"/>
        <v>274188.77</v>
      </c>
    </row>
    <row r="113" spans="1:19" s="160" customFormat="1" ht="16.5" hidden="1" thickBot="1" x14ac:dyDescent="0.25">
      <c r="A113" s="177"/>
      <c r="B113" s="195" t="s">
        <v>548</v>
      </c>
      <c r="C113" s="197"/>
      <c r="D113" s="197" t="s">
        <v>233</v>
      </c>
      <c r="E113" s="197" t="s">
        <v>547</v>
      </c>
      <c r="F113" s="183" t="s">
        <v>549</v>
      </c>
      <c r="G113" s="181">
        <f>H113+K113</f>
        <v>0</v>
      </c>
      <c r="H113" s="184">
        <v>0</v>
      </c>
      <c r="I113" s="184"/>
      <c r="J113" s="184"/>
      <c r="K113" s="181"/>
      <c r="L113" s="181">
        <f t="shared" si="12"/>
        <v>0</v>
      </c>
      <c r="M113" s="182"/>
      <c r="N113" s="273"/>
      <c r="O113" s="335"/>
      <c r="P113" s="181"/>
      <c r="Q113" s="181"/>
      <c r="R113" s="175">
        <f t="shared" si="10"/>
        <v>0</v>
      </c>
      <c r="S113" s="187">
        <f t="shared" si="13"/>
        <v>0</v>
      </c>
    </row>
    <row r="114" spans="1:19" s="160" customFormat="1" ht="16.5" hidden="1" thickBot="1" x14ac:dyDescent="0.25">
      <c r="A114" s="177"/>
      <c r="B114" s="195" t="s">
        <v>550</v>
      </c>
      <c r="C114" s="197"/>
      <c r="D114" s="197" t="s">
        <v>551</v>
      </c>
      <c r="E114" s="197" t="s">
        <v>470</v>
      </c>
      <c r="F114" s="183" t="s">
        <v>552</v>
      </c>
      <c r="G114" s="181">
        <f>H114+K114</f>
        <v>0</v>
      </c>
      <c r="H114" s="184"/>
      <c r="I114" s="184"/>
      <c r="J114" s="184"/>
      <c r="K114" s="181"/>
      <c r="L114" s="181">
        <f t="shared" si="12"/>
        <v>0</v>
      </c>
      <c r="M114" s="188"/>
      <c r="N114" s="351"/>
      <c r="O114" s="336"/>
      <c r="P114" s="184"/>
      <c r="Q114" s="184"/>
      <c r="R114" s="175">
        <f t="shared" si="10"/>
        <v>0</v>
      </c>
      <c r="S114" s="187">
        <f t="shared" si="13"/>
        <v>0</v>
      </c>
    </row>
    <row r="115" spans="1:19" s="160" customFormat="1" ht="31.5" hidden="1" customHeight="1" x14ac:dyDescent="0.2">
      <c r="A115" s="177"/>
      <c r="B115" s="195" t="s">
        <v>553</v>
      </c>
      <c r="C115" s="197"/>
      <c r="D115" s="197" t="s">
        <v>307</v>
      </c>
      <c r="E115" s="197" t="s">
        <v>470</v>
      </c>
      <c r="F115" s="183" t="s">
        <v>554</v>
      </c>
      <c r="G115" s="181">
        <f t="shared" si="17"/>
        <v>0</v>
      </c>
      <c r="H115" s="184">
        <v>0</v>
      </c>
      <c r="I115" s="184"/>
      <c r="J115" s="184"/>
      <c r="K115" s="184"/>
      <c r="L115" s="181">
        <f t="shared" si="12"/>
        <v>0</v>
      </c>
      <c r="M115" s="188"/>
      <c r="N115" s="351"/>
      <c r="O115" s="336"/>
      <c r="P115" s="184"/>
      <c r="Q115" s="184"/>
      <c r="R115" s="175">
        <f t="shared" si="10"/>
        <v>0</v>
      </c>
      <c r="S115" s="187">
        <f t="shared" si="13"/>
        <v>0</v>
      </c>
    </row>
    <row r="116" spans="1:19" s="160" customFormat="1" ht="32.25" hidden="1" customHeight="1" thickBot="1" x14ac:dyDescent="0.25">
      <c r="A116" s="177"/>
      <c r="B116" s="196" t="s">
        <v>555</v>
      </c>
      <c r="C116" s="210"/>
      <c r="D116" s="210" t="s">
        <v>309</v>
      </c>
      <c r="E116" s="210" t="s">
        <v>556</v>
      </c>
      <c r="F116" s="190" t="s">
        <v>310</v>
      </c>
      <c r="G116" s="211">
        <f t="shared" si="17"/>
        <v>0</v>
      </c>
      <c r="H116" s="212">
        <v>0</v>
      </c>
      <c r="I116" s="212"/>
      <c r="J116" s="212"/>
      <c r="K116" s="212"/>
      <c r="L116" s="211">
        <f t="shared" si="12"/>
        <v>0</v>
      </c>
      <c r="M116" s="275"/>
      <c r="N116" s="353"/>
      <c r="O116" s="338"/>
      <c r="P116" s="212"/>
      <c r="Q116" s="212"/>
      <c r="R116" s="276">
        <f t="shared" si="10"/>
        <v>0</v>
      </c>
      <c r="S116" s="277">
        <f t="shared" si="13"/>
        <v>0</v>
      </c>
    </row>
    <row r="117" spans="1:19" s="160" customFormat="1" ht="24.75" customHeight="1" thickBot="1" x14ac:dyDescent="0.25">
      <c r="A117" s="177"/>
      <c r="B117" s="213" t="s">
        <v>557</v>
      </c>
      <c r="C117" s="214" t="s">
        <v>557</v>
      </c>
      <c r="D117" s="215" t="s">
        <v>557</v>
      </c>
      <c r="E117" s="278" t="s">
        <v>557</v>
      </c>
      <c r="F117" s="279" t="s">
        <v>558</v>
      </c>
      <c r="G117" s="280">
        <f>G10+G75+G106</f>
        <v>70411622.450000003</v>
      </c>
      <c r="H117" s="280">
        <f>H10+H75+H106</f>
        <v>70411622.450000003</v>
      </c>
      <c r="I117" s="281">
        <f>I10+I75+I106</f>
        <v>44749737.789999999</v>
      </c>
      <c r="J117" s="280">
        <f>J10+J75+J106</f>
        <v>5316255.7699999986</v>
      </c>
      <c r="K117" s="280">
        <f>K10+K75+K106</f>
        <v>0</v>
      </c>
      <c r="L117" s="282">
        <f t="shared" si="12"/>
        <v>9437623.0700000003</v>
      </c>
      <c r="M117" s="281">
        <f t="shared" ref="M117:R117" si="18">M10+M75+M106</f>
        <v>2403203.8100000005</v>
      </c>
      <c r="N117" s="281">
        <f t="shared" si="18"/>
        <v>2381903.8100000005</v>
      </c>
      <c r="O117" s="339">
        <f t="shared" si="18"/>
        <v>1407282.23</v>
      </c>
      <c r="P117" s="280">
        <f t="shared" si="18"/>
        <v>136589.45000000001</v>
      </c>
      <c r="Q117" s="280">
        <f t="shared" si="18"/>
        <v>256968.17</v>
      </c>
      <c r="R117" s="280">
        <f t="shared" si="18"/>
        <v>8030340.8400000008</v>
      </c>
      <c r="S117" s="282">
        <f>G117+L117</f>
        <v>79849245.520000011</v>
      </c>
    </row>
    <row r="118" spans="1:19" s="160" customFormat="1" ht="32.25" thickBot="1" x14ac:dyDescent="0.25">
      <c r="A118" s="177"/>
      <c r="B118" s="216" t="s">
        <v>557</v>
      </c>
      <c r="C118" s="217" t="s">
        <v>557</v>
      </c>
      <c r="D118" s="218" t="s">
        <v>557</v>
      </c>
      <c r="E118" s="283" t="s">
        <v>557</v>
      </c>
      <c r="F118" s="279" t="s">
        <v>559</v>
      </c>
      <c r="G118" s="280">
        <f>G13+G77+G79+G105</f>
        <v>24470693.530000001</v>
      </c>
      <c r="H118" s="280">
        <f>H13+H77+H79+H105</f>
        <v>24470693.530000001</v>
      </c>
      <c r="I118" s="280">
        <f>I13+I77+I79+I105</f>
        <v>17215538.100000001</v>
      </c>
      <c r="J118" s="280">
        <f>J13+J77+J79+J105</f>
        <v>0</v>
      </c>
      <c r="K118" s="280">
        <f>K13+K77+K79+K105</f>
        <v>0</v>
      </c>
      <c r="L118" s="282">
        <f t="shared" si="12"/>
        <v>150205.20000000001</v>
      </c>
      <c r="M118" s="281">
        <f>M13+M77+M79</f>
        <v>150205.20000000001</v>
      </c>
      <c r="N118" s="281">
        <f>N13+N77+N79</f>
        <v>150205.20000000001</v>
      </c>
      <c r="O118" s="339">
        <f>O13+O77+O79+O105</f>
        <v>0</v>
      </c>
      <c r="P118" s="280">
        <f>P13+P77+P79+P105</f>
        <v>0</v>
      </c>
      <c r="Q118" s="280">
        <f>Q13+Q77+Q79+Q105</f>
        <v>0</v>
      </c>
      <c r="R118" s="280">
        <f>R13+R77+R79</f>
        <v>150205.20000000001</v>
      </c>
      <c r="S118" s="280">
        <f>G118+L118</f>
        <v>24620898.73</v>
      </c>
    </row>
    <row r="119" spans="1:19" s="160" customFormat="1" ht="32.25" thickBot="1" x14ac:dyDescent="0.25">
      <c r="A119" s="177"/>
      <c r="B119" s="213" t="s">
        <v>557</v>
      </c>
      <c r="C119" s="214" t="s">
        <v>557</v>
      </c>
      <c r="D119" s="215" t="s">
        <v>557</v>
      </c>
      <c r="E119" s="278" t="s">
        <v>557</v>
      </c>
      <c r="F119" s="279" t="s">
        <v>577</v>
      </c>
      <c r="G119" s="284">
        <f>G14+G78+G80+G81+G82+G83</f>
        <v>530119.18999999994</v>
      </c>
      <c r="H119" s="284">
        <f>H14+H78+H80+H81+H82+H83</f>
        <v>530119.18999999994</v>
      </c>
      <c r="I119" s="284">
        <f>I14+I78+I80+I81+I82+I83</f>
        <v>429815.64</v>
      </c>
      <c r="J119" s="284">
        <f>J14+J78+J80+J81+J82</f>
        <v>0</v>
      </c>
      <c r="K119" s="284">
        <f>K14+K78+K80+K81+K82</f>
        <v>0</v>
      </c>
      <c r="L119" s="282">
        <f t="shared" si="12"/>
        <v>0</v>
      </c>
      <c r="M119" s="285">
        <f>M14+M78+M80+M81+M82+M83</f>
        <v>0</v>
      </c>
      <c r="N119" s="285">
        <f>N14+N78+N80+N81+N82+N83</f>
        <v>0</v>
      </c>
      <c r="O119" s="340">
        <f>O14+O78+O80+O81+O82+O99</f>
        <v>0</v>
      </c>
      <c r="P119" s="284">
        <f>P14+P78+P80+P81+P82+P99</f>
        <v>0</v>
      </c>
      <c r="Q119" s="284">
        <f>Q14+Q78+Q80+Q81+Q82+Q99</f>
        <v>0</v>
      </c>
      <c r="R119" s="284">
        <f>R14+R78+R80+R81+R82+R83</f>
        <v>0</v>
      </c>
      <c r="S119" s="284">
        <f>G119+L119</f>
        <v>530119.18999999994</v>
      </c>
    </row>
    <row r="120" spans="1:19" s="160" customFormat="1" ht="15.75" x14ac:dyDescent="0.2">
      <c r="A120" s="177"/>
      <c r="B120" s="219"/>
      <c r="C120" s="219"/>
      <c r="D120" s="220"/>
      <c r="E120" s="220"/>
      <c r="F120" s="221"/>
      <c r="G120" s="222"/>
      <c r="H120" s="222"/>
      <c r="I120" s="222"/>
      <c r="J120" s="222"/>
      <c r="K120" s="222"/>
      <c r="L120" s="222"/>
      <c r="M120" s="286"/>
      <c r="N120" s="287"/>
      <c r="O120" s="341"/>
      <c r="P120" s="222"/>
      <c r="Q120" s="222"/>
      <c r="R120" s="222"/>
      <c r="S120" s="222"/>
    </row>
    <row r="121" spans="1:19" s="160" customFormat="1" x14ac:dyDescent="0.2">
      <c r="A121" s="177"/>
      <c r="B121" s="151"/>
      <c r="C121" s="177"/>
      <c r="D121" s="177"/>
      <c r="E121" s="177"/>
      <c r="F121" s="177"/>
      <c r="G121" s="151"/>
      <c r="H121" s="223"/>
      <c r="I121" s="177"/>
      <c r="J121" s="177"/>
      <c r="K121" s="177"/>
      <c r="L121" s="177"/>
      <c r="M121" s="177"/>
      <c r="N121" s="269"/>
      <c r="O121" s="151"/>
      <c r="P121" s="177"/>
      <c r="Q121" s="177"/>
      <c r="R121" s="224"/>
      <c r="S121" s="224"/>
    </row>
    <row r="122" spans="1:19" x14ac:dyDescent="0.2">
      <c r="H122" s="225"/>
      <c r="S122" s="225"/>
    </row>
    <row r="123" spans="1:19" ht="15.75" x14ac:dyDescent="0.25">
      <c r="F123" s="354" t="s">
        <v>621</v>
      </c>
      <c r="Q123" s="354" t="s">
        <v>619</v>
      </c>
    </row>
    <row r="126" spans="1:19" x14ac:dyDescent="0.2">
      <c r="F126" s="152"/>
    </row>
  </sheetData>
  <mergeCells count="17">
    <mergeCell ref="N7:N8"/>
    <mergeCell ref="P7:Q7"/>
    <mergeCell ref="B4:S4"/>
    <mergeCell ref="B6:B8"/>
    <mergeCell ref="C6:C8"/>
    <mergeCell ref="D6:D8"/>
    <mergeCell ref="E6:E8"/>
    <mergeCell ref="F6:F8"/>
    <mergeCell ref="G6:K6"/>
    <mergeCell ref="L6:R6"/>
    <mergeCell ref="S6:S8"/>
    <mergeCell ref="G7:G8"/>
    <mergeCell ref="R7:R8"/>
    <mergeCell ref="H7:H8"/>
    <mergeCell ref="I7:J7"/>
    <mergeCell ref="K7:K8"/>
    <mergeCell ref="L7:L8"/>
  </mergeCells>
  <printOptions horizontalCentered="1"/>
  <pageMargins left="0.78740157480314965" right="0.78740157480314965" top="1.1811023622047245" bottom="0.39370078740157483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Normal="100" zoomScaleSheetLayoutView="100" workbookViewId="0">
      <selection activeCell="I99" sqref="I99"/>
    </sheetView>
  </sheetViews>
  <sheetFormatPr defaultRowHeight="12.75" x14ac:dyDescent="0.2"/>
  <cols>
    <col min="1" max="1" width="5.140625" customWidth="1"/>
    <col min="2" max="2" width="42.5703125" customWidth="1"/>
    <col min="3" max="3" width="10.140625" customWidth="1"/>
    <col min="4" max="4" width="10.28515625" style="296" customWidth="1"/>
    <col min="5" max="5" width="10" style="296" customWidth="1"/>
    <col min="6" max="6" width="10.28515625" customWidth="1"/>
  </cols>
  <sheetData>
    <row r="1" spans="1:10" x14ac:dyDescent="0.2">
      <c r="D1" s="288" t="s">
        <v>560</v>
      </c>
      <c r="E1" s="288"/>
    </row>
    <row r="2" spans="1:10" x14ac:dyDescent="0.2">
      <c r="D2" s="350" t="s">
        <v>622</v>
      </c>
      <c r="E2" s="350"/>
      <c r="F2" s="348"/>
    </row>
    <row r="3" spans="1:10" ht="15.75" x14ac:dyDescent="0.25">
      <c r="C3" s="421"/>
      <c r="D3" s="350" t="s">
        <v>617</v>
      </c>
      <c r="E3" s="419"/>
      <c r="F3" s="420"/>
    </row>
    <row r="4" spans="1:10" ht="15" customHeight="1" x14ac:dyDescent="0.2">
      <c r="A4" s="392" t="s">
        <v>602</v>
      </c>
      <c r="B4" s="393"/>
      <c r="C4" s="393"/>
      <c r="D4" s="393"/>
      <c r="E4" s="393"/>
      <c r="F4" s="393"/>
      <c r="G4" s="393"/>
      <c r="H4" s="90"/>
      <c r="I4" s="90"/>
      <c r="J4" s="7"/>
    </row>
    <row r="5" spans="1:10" ht="16.5" thickBot="1" x14ac:dyDescent="0.25">
      <c r="B5" s="392"/>
      <c r="C5" s="394"/>
      <c r="D5" s="394"/>
      <c r="E5" s="394"/>
      <c r="F5" s="394"/>
      <c r="G5" s="90"/>
      <c r="H5" s="90"/>
      <c r="I5" s="90"/>
      <c r="J5" s="7"/>
    </row>
    <row r="6" spans="1:10" x14ac:dyDescent="0.2">
      <c r="A6" s="93"/>
      <c r="B6" s="94"/>
      <c r="C6" s="95" t="s">
        <v>49</v>
      </c>
      <c r="D6" s="289" t="s">
        <v>49</v>
      </c>
      <c r="E6" s="290"/>
      <c r="F6" s="95" t="s">
        <v>50</v>
      </c>
      <c r="G6" s="96" t="s">
        <v>51</v>
      </c>
    </row>
    <row r="7" spans="1:10" x14ac:dyDescent="0.2">
      <c r="A7" s="97" t="s">
        <v>52</v>
      </c>
      <c r="B7" s="98" t="s">
        <v>63</v>
      </c>
      <c r="C7" s="99" t="s">
        <v>53</v>
      </c>
      <c r="D7" s="291" t="s">
        <v>101</v>
      </c>
      <c r="E7" s="291" t="s">
        <v>54</v>
      </c>
      <c r="F7" s="99" t="s">
        <v>55</v>
      </c>
      <c r="G7" s="100" t="s">
        <v>56</v>
      </c>
    </row>
    <row r="8" spans="1:10" x14ac:dyDescent="0.2">
      <c r="A8" s="101"/>
      <c r="B8" s="102"/>
      <c r="C8" s="99"/>
      <c r="D8" s="291" t="s">
        <v>102</v>
      </c>
      <c r="E8" s="292"/>
      <c r="F8" s="99" t="s">
        <v>57</v>
      </c>
      <c r="G8" s="100" t="s">
        <v>58</v>
      </c>
    </row>
    <row r="9" spans="1:10" x14ac:dyDescent="0.2">
      <c r="A9" s="395" t="s">
        <v>2</v>
      </c>
      <c r="B9" s="396"/>
      <c r="C9" s="396"/>
      <c r="D9" s="396"/>
      <c r="E9" s="396"/>
      <c r="F9" s="396"/>
      <c r="G9" s="397"/>
    </row>
    <row r="10" spans="1:10" ht="63.75" x14ac:dyDescent="0.2">
      <c r="A10" s="83" t="s">
        <v>219</v>
      </c>
      <c r="B10" s="36" t="s">
        <v>137</v>
      </c>
      <c r="C10" s="31">
        <v>15748433</v>
      </c>
      <c r="D10" s="24">
        <v>15872517</v>
      </c>
      <c r="E10" s="24">
        <v>6692160.7000000002</v>
      </c>
      <c r="F10" s="85">
        <f>E10/C10*100</f>
        <v>42.49413703572921</v>
      </c>
      <c r="G10" s="422">
        <f>E10/D10*100</f>
        <v>42.161937517534234</v>
      </c>
    </row>
    <row r="11" spans="1:10" x14ac:dyDescent="0.2">
      <c r="A11" s="83" t="s">
        <v>220</v>
      </c>
      <c r="B11" s="36" t="s">
        <v>252</v>
      </c>
      <c r="C11" s="31">
        <v>249421</v>
      </c>
      <c r="D11" s="24">
        <v>269421</v>
      </c>
      <c r="E11" s="24">
        <v>96930.880000000005</v>
      </c>
      <c r="F11" s="85">
        <f t="shared" ref="F11:F59" si="0">E11/C11*100</f>
        <v>38.862357219319946</v>
      </c>
      <c r="G11" s="422">
        <f>E11/D11*100</f>
        <v>35.977477627950307</v>
      </c>
    </row>
    <row r="12" spans="1:10" x14ac:dyDescent="0.2">
      <c r="A12" s="83" t="s">
        <v>138</v>
      </c>
      <c r="B12" s="36" t="s">
        <v>253</v>
      </c>
      <c r="C12" s="31">
        <v>26640419</v>
      </c>
      <c r="D12" s="24">
        <v>26237606</v>
      </c>
      <c r="E12" s="24">
        <v>11773685.310000001</v>
      </c>
      <c r="F12" s="85">
        <f t="shared" si="0"/>
        <v>44.194820321707404</v>
      </c>
      <c r="G12" s="422">
        <f t="shared" ref="G12:G54" si="1">E12/D12*100</f>
        <v>44.873321559901463</v>
      </c>
    </row>
    <row r="13" spans="1:10" ht="63.75" customHeight="1" x14ac:dyDescent="0.2">
      <c r="A13" s="83" t="s">
        <v>139</v>
      </c>
      <c r="B13" s="36" t="s">
        <v>254</v>
      </c>
      <c r="C13" s="31">
        <v>56569949</v>
      </c>
      <c r="D13" s="24">
        <v>57801675.93</v>
      </c>
      <c r="E13" s="24">
        <v>29810998.710000001</v>
      </c>
      <c r="F13" s="85">
        <f t="shared" si="0"/>
        <v>52.697588095757339</v>
      </c>
      <c r="G13" s="422">
        <f t="shared" si="1"/>
        <v>51.574626912379216</v>
      </c>
    </row>
    <row r="14" spans="1:10" ht="39" customHeight="1" x14ac:dyDescent="0.2">
      <c r="A14" s="83" t="s">
        <v>140</v>
      </c>
      <c r="B14" s="36" t="s">
        <v>141</v>
      </c>
      <c r="C14" s="31">
        <v>4870732</v>
      </c>
      <c r="D14" s="24">
        <v>4843132</v>
      </c>
      <c r="E14" s="24">
        <v>1918849.56</v>
      </c>
      <c r="F14" s="85">
        <f t="shared" si="0"/>
        <v>39.395506876584463</v>
      </c>
      <c r="G14" s="422">
        <f t="shared" si="1"/>
        <v>39.620013660581627</v>
      </c>
    </row>
    <row r="15" spans="1:10" ht="51" x14ac:dyDescent="0.2">
      <c r="A15" s="83" t="s">
        <v>221</v>
      </c>
      <c r="B15" s="36" t="s">
        <v>255</v>
      </c>
      <c r="C15" s="31">
        <v>3503824</v>
      </c>
      <c r="D15" s="24">
        <v>3503824</v>
      </c>
      <c r="E15" s="24">
        <v>2002675.47</v>
      </c>
      <c r="F15" s="85">
        <f t="shared" si="0"/>
        <v>57.156851200288592</v>
      </c>
      <c r="G15" s="422">
        <f t="shared" si="1"/>
        <v>57.156851200288592</v>
      </c>
    </row>
    <row r="16" spans="1:10" ht="25.5" x14ac:dyDescent="0.2">
      <c r="A16" s="83" t="s">
        <v>222</v>
      </c>
      <c r="B16" s="36" t="s">
        <v>256</v>
      </c>
      <c r="C16" s="31">
        <v>1008296</v>
      </c>
      <c r="D16" s="24">
        <v>1008296</v>
      </c>
      <c r="E16" s="24">
        <v>443957.31</v>
      </c>
      <c r="F16" s="85">
        <f t="shared" si="0"/>
        <v>44.030454350706535</v>
      </c>
      <c r="G16" s="422">
        <f t="shared" si="1"/>
        <v>44.030454350706535</v>
      </c>
    </row>
    <row r="17" spans="1:7" ht="25.5" x14ac:dyDescent="0.2">
      <c r="A17" s="83" t="s">
        <v>223</v>
      </c>
      <c r="B17" s="36" t="s">
        <v>257</v>
      </c>
      <c r="C17" s="31">
        <v>5219768</v>
      </c>
      <c r="D17" s="24">
        <v>5348795</v>
      </c>
      <c r="E17" s="24">
        <v>2437719.09</v>
      </c>
      <c r="F17" s="85">
        <f t="shared" si="0"/>
        <v>46.701675055289812</v>
      </c>
      <c r="G17" s="422">
        <f t="shared" si="1"/>
        <v>45.575107851394563</v>
      </c>
    </row>
    <row r="18" spans="1:7" x14ac:dyDescent="0.2">
      <c r="A18" s="83" t="s">
        <v>224</v>
      </c>
      <c r="B18" s="36" t="s">
        <v>258</v>
      </c>
      <c r="C18" s="31">
        <v>464480</v>
      </c>
      <c r="D18" s="24">
        <v>357080</v>
      </c>
      <c r="E18" s="24">
        <v>70691.3</v>
      </c>
      <c r="F18" s="85">
        <f t="shared" si="0"/>
        <v>15.21944970719945</v>
      </c>
      <c r="G18" s="422">
        <f t="shared" si="1"/>
        <v>19.797048280497368</v>
      </c>
    </row>
    <row r="19" spans="1:7" ht="25.5" x14ac:dyDescent="0.2">
      <c r="A19" s="83" t="s">
        <v>329</v>
      </c>
      <c r="B19" s="33" t="s">
        <v>330</v>
      </c>
      <c r="C19" s="31">
        <v>946740</v>
      </c>
      <c r="D19" s="24">
        <v>946740</v>
      </c>
      <c r="E19" s="24">
        <v>328327.25</v>
      </c>
      <c r="F19" s="85">
        <v>0</v>
      </c>
      <c r="G19" s="422">
        <f t="shared" si="1"/>
        <v>34.67976952489596</v>
      </c>
    </row>
    <row r="20" spans="1:7" ht="51" x14ac:dyDescent="0.2">
      <c r="A20" s="83" t="s">
        <v>331</v>
      </c>
      <c r="B20" s="33" t="s">
        <v>332</v>
      </c>
      <c r="C20" s="31">
        <v>4542250</v>
      </c>
      <c r="D20" s="24">
        <v>4597250</v>
      </c>
      <c r="E20" s="24">
        <v>2122959.38</v>
      </c>
      <c r="F20" s="85">
        <v>0</v>
      </c>
      <c r="G20" s="422">
        <f t="shared" si="1"/>
        <v>46.178897819348521</v>
      </c>
    </row>
    <row r="21" spans="1:7" ht="28.5" customHeight="1" x14ac:dyDescent="0.2">
      <c r="A21" s="83" t="s">
        <v>157</v>
      </c>
      <c r="B21" s="36" t="s">
        <v>158</v>
      </c>
      <c r="C21" s="31">
        <v>22840</v>
      </c>
      <c r="D21" s="24">
        <v>22840</v>
      </c>
      <c r="E21" s="24">
        <v>4850</v>
      </c>
      <c r="F21" s="85">
        <f t="shared" si="0"/>
        <v>21.234676007005255</v>
      </c>
      <c r="G21" s="422">
        <f t="shared" si="1"/>
        <v>21.234676007005255</v>
      </c>
    </row>
    <row r="22" spans="1:7" ht="25.5" x14ac:dyDescent="0.2">
      <c r="A22" s="83" t="s">
        <v>225</v>
      </c>
      <c r="B22" s="36" t="s">
        <v>259</v>
      </c>
      <c r="C22" s="31">
        <v>622412</v>
      </c>
      <c r="D22" s="24">
        <v>624892</v>
      </c>
      <c r="E22" s="24">
        <v>239264.96</v>
      </c>
      <c r="F22" s="85">
        <f t="shared" si="0"/>
        <v>38.441572463255845</v>
      </c>
      <c r="G22" s="422">
        <f t="shared" si="1"/>
        <v>38.289009940917786</v>
      </c>
    </row>
    <row r="23" spans="1:7" x14ac:dyDescent="0.2">
      <c r="A23" s="83" t="s">
        <v>562</v>
      </c>
      <c r="B23" s="36" t="s">
        <v>568</v>
      </c>
      <c r="C23" s="31">
        <v>20000</v>
      </c>
      <c r="D23" s="24">
        <v>20000</v>
      </c>
      <c r="E23" s="24">
        <v>12841</v>
      </c>
      <c r="F23" s="85">
        <v>0</v>
      </c>
      <c r="G23" s="422">
        <f t="shared" si="1"/>
        <v>64.204999999999998</v>
      </c>
    </row>
    <row r="24" spans="1:7" ht="63.75" x14ac:dyDescent="0.2">
      <c r="A24" s="83" t="s">
        <v>226</v>
      </c>
      <c r="B24" s="36" t="s">
        <v>260</v>
      </c>
      <c r="C24" s="31">
        <v>390000</v>
      </c>
      <c r="D24" s="24">
        <v>390000</v>
      </c>
      <c r="E24" s="24">
        <v>0</v>
      </c>
      <c r="F24" s="85">
        <f t="shared" si="0"/>
        <v>0</v>
      </c>
      <c r="G24" s="422">
        <f t="shared" si="1"/>
        <v>0</v>
      </c>
    </row>
    <row r="25" spans="1:7" ht="26.25" customHeight="1" x14ac:dyDescent="0.2">
      <c r="A25" s="83" t="s">
        <v>227</v>
      </c>
      <c r="B25" s="36" t="s">
        <v>261</v>
      </c>
      <c r="C25" s="31">
        <v>40540</v>
      </c>
      <c r="D25" s="24">
        <v>40540</v>
      </c>
      <c r="E25" s="24">
        <v>14824.95</v>
      </c>
      <c r="F25" s="85">
        <f t="shared" si="0"/>
        <v>36.568697582634435</v>
      </c>
      <c r="G25" s="422">
        <f t="shared" si="1"/>
        <v>36.568697582634435</v>
      </c>
    </row>
    <row r="26" spans="1:7" x14ac:dyDescent="0.2">
      <c r="A26" s="83" t="s">
        <v>228</v>
      </c>
      <c r="B26" s="36" t="s">
        <v>262</v>
      </c>
      <c r="C26" s="31">
        <v>300000</v>
      </c>
      <c r="D26" s="24">
        <v>300000</v>
      </c>
      <c r="E26" s="24">
        <v>64831.46</v>
      </c>
      <c r="F26" s="85">
        <f t="shared" si="0"/>
        <v>21.610486666666667</v>
      </c>
      <c r="G26" s="422">
        <f t="shared" si="1"/>
        <v>21.610486666666667</v>
      </c>
    </row>
    <row r="27" spans="1:7" ht="25.5" x14ac:dyDescent="0.2">
      <c r="A27" s="83" t="s">
        <v>229</v>
      </c>
      <c r="B27" s="36" t="s">
        <v>263</v>
      </c>
      <c r="C27" s="31">
        <v>517600</v>
      </c>
      <c r="D27" s="24">
        <v>942600</v>
      </c>
      <c r="E27" s="24">
        <v>486871.08</v>
      </c>
      <c r="F27" s="85">
        <f t="shared" si="0"/>
        <v>94.063191653786717</v>
      </c>
      <c r="G27" s="422">
        <f t="shared" si="1"/>
        <v>51.651928707829406</v>
      </c>
    </row>
    <row r="28" spans="1:7" ht="38.25" hidden="1" x14ac:dyDescent="0.2">
      <c r="A28" s="83" t="s">
        <v>230</v>
      </c>
      <c r="B28" s="36" t="s">
        <v>264</v>
      </c>
      <c r="C28" s="31">
        <v>0</v>
      </c>
      <c r="D28" s="24">
        <v>0</v>
      </c>
      <c r="E28" s="24">
        <v>0</v>
      </c>
      <c r="F28" s="85">
        <v>0</v>
      </c>
      <c r="G28" s="422" t="e">
        <f t="shared" si="1"/>
        <v>#DIV/0!</v>
      </c>
    </row>
    <row r="29" spans="1:7" x14ac:dyDescent="0.2">
      <c r="A29" s="83" t="s">
        <v>231</v>
      </c>
      <c r="B29" s="36" t="s">
        <v>265</v>
      </c>
      <c r="C29" s="31">
        <v>2707415</v>
      </c>
      <c r="D29" s="24">
        <v>2590954</v>
      </c>
      <c r="E29" s="24">
        <v>1173385.74</v>
      </c>
      <c r="F29" s="85">
        <f t="shared" si="0"/>
        <v>43.339707433105005</v>
      </c>
      <c r="G29" s="422">
        <f t="shared" si="1"/>
        <v>45.287787432737133</v>
      </c>
    </row>
    <row r="30" spans="1:7" x14ac:dyDescent="0.2">
      <c r="A30" s="83" t="s">
        <v>586</v>
      </c>
      <c r="B30" s="317" t="s">
        <v>587</v>
      </c>
      <c r="C30" s="31">
        <v>88165</v>
      </c>
      <c r="D30" s="24">
        <v>90798</v>
      </c>
      <c r="E30" s="24">
        <v>46179.040000000001</v>
      </c>
      <c r="F30" s="85">
        <f t="shared" si="0"/>
        <v>52.377973118584478</v>
      </c>
      <c r="G30" s="422">
        <f t="shared" si="1"/>
        <v>50.859093812639045</v>
      </c>
    </row>
    <row r="31" spans="1:7" ht="38.25" x14ac:dyDescent="0.2">
      <c r="A31" s="83" t="s">
        <v>142</v>
      </c>
      <c r="B31" s="36" t="s">
        <v>266</v>
      </c>
      <c r="C31" s="31">
        <v>4232227</v>
      </c>
      <c r="D31" s="24">
        <v>4566337</v>
      </c>
      <c r="E31" s="24">
        <v>1768855.45</v>
      </c>
      <c r="F31" s="85">
        <f t="shared" si="0"/>
        <v>41.794909630319921</v>
      </c>
      <c r="G31" s="422">
        <f t="shared" si="1"/>
        <v>38.736857354154978</v>
      </c>
    </row>
    <row r="32" spans="1:7" ht="25.5" x14ac:dyDescent="0.2">
      <c r="A32" s="83" t="s">
        <v>232</v>
      </c>
      <c r="B32" s="36" t="s">
        <v>267</v>
      </c>
      <c r="C32" s="31">
        <v>524271</v>
      </c>
      <c r="D32" s="24">
        <v>640732</v>
      </c>
      <c r="E32" s="24">
        <v>274188.77</v>
      </c>
      <c r="F32" s="85">
        <f t="shared" si="0"/>
        <v>52.299053352178547</v>
      </c>
      <c r="G32" s="422">
        <f t="shared" si="1"/>
        <v>42.793050760692459</v>
      </c>
    </row>
    <row r="33" spans="1:7" x14ac:dyDescent="0.2">
      <c r="A33" s="83" t="s">
        <v>233</v>
      </c>
      <c r="B33" s="36" t="s">
        <v>268</v>
      </c>
      <c r="C33" s="31">
        <v>39620</v>
      </c>
      <c r="D33" s="24">
        <v>39620</v>
      </c>
      <c r="E33" s="24">
        <v>0</v>
      </c>
      <c r="F33" s="85">
        <f t="shared" si="0"/>
        <v>0</v>
      </c>
      <c r="G33" s="422">
        <f t="shared" si="1"/>
        <v>0</v>
      </c>
    </row>
    <row r="34" spans="1:7" ht="25.5" x14ac:dyDescent="0.2">
      <c r="A34" s="83" t="s">
        <v>143</v>
      </c>
      <c r="B34" s="36" t="s">
        <v>269</v>
      </c>
      <c r="C34" s="31">
        <v>400000</v>
      </c>
      <c r="D34" s="24">
        <v>409500</v>
      </c>
      <c r="E34" s="24">
        <v>87946</v>
      </c>
      <c r="F34" s="85">
        <f t="shared" si="0"/>
        <v>21.986499999999999</v>
      </c>
      <c r="G34" s="422">
        <f t="shared" si="1"/>
        <v>21.476434676434678</v>
      </c>
    </row>
    <row r="35" spans="1:7" ht="25.5" x14ac:dyDescent="0.2">
      <c r="A35" s="83" t="s">
        <v>144</v>
      </c>
      <c r="B35" s="36" t="s">
        <v>270</v>
      </c>
      <c r="C35" s="31">
        <v>3007530</v>
      </c>
      <c r="D35" s="24">
        <v>3133730</v>
      </c>
      <c r="E35" s="24">
        <v>1257473.3799999999</v>
      </c>
      <c r="F35" s="85">
        <f t="shared" si="0"/>
        <v>41.810834139642829</v>
      </c>
      <c r="G35" s="422">
        <f t="shared" si="1"/>
        <v>40.127049235256386</v>
      </c>
    </row>
    <row r="36" spans="1:7" ht="25.5" x14ac:dyDescent="0.2">
      <c r="A36" s="83" t="s">
        <v>234</v>
      </c>
      <c r="B36" s="36" t="s">
        <v>271</v>
      </c>
      <c r="C36" s="31">
        <v>50000</v>
      </c>
      <c r="D36" s="24">
        <v>450552</v>
      </c>
      <c r="E36" s="24">
        <v>382266.22</v>
      </c>
      <c r="F36" s="85">
        <f t="shared" si="0"/>
        <v>764.53243999999995</v>
      </c>
      <c r="G36" s="422">
        <f t="shared" si="1"/>
        <v>84.843973614588322</v>
      </c>
    </row>
    <row r="37" spans="1:7" x14ac:dyDescent="0.2">
      <c r="A37" s="83" t="s">
        <v>235</v>
      </c>
      <c r="B37" s="36" t="s">
        <v>272</v>
      </c>
      <c r="C37" s="31">
        <v>565000</v>
      </c>
      <c r="D37" s="24">
        <v>615000</v>
      </c>
      <c r="E37" s="24">
        <v>299585.3</v>
      </c>
      <c r="F37" s="85">
        <f t="shared" si="0"/>
        <v>53.023946902654863</v>
      </c>
      <c r="G37" s="422">
        <f t="shared" si="1"/>
        <v>48.713056910569101</v>
      </c>
    </row>
    <row r="38" spans="1:7" ht="25.5" x14ac:dyDescent="0.2">
      <c r="A38" s="83" t="s">
        <v>305</v>
      </c>
      <c r="B38" s="36" t="s">
        <v>306</v>
      </c>
      <c r="C38" s="31">
        <v>0</v>
      </c>
      <c r="D38" s="24">
        <v>33300</v>
      </c>
      <c r="E38" s="24">
        <v>33300</v>
      </c>
      <c r="F38" s="85">
        <v>0</v>
      </c>
      <c r="G38" s="422">
        <f t="shared" si="1"/>
        <v>100</v>
      </c>
    </row>
    <row r="39" spans="1:7" ht="51" x14ac:dyDescent="0.2">
      <c r="A39" s="83" t="s">
        <v>236</v>
      </c>
      <c r="B39" s="36" t="s">
        <v>273</v>
      </c>
      <c r="C39" s="31">
        <v>0</v>
      </c>
      <c r="D39" s="24">
        <v>161500</v>
      </c>
      <c r="E39" s="24">
        <v>161500</v>
      </c>
      <c r="F39" s="85">
        <v>0</v>
      </c>
      <c r="G39" s="422">
        <f t="shared" si="1"/>
        <v>100</v>
      </c>
    </row>
    <row r="40" spans="1:7" s="54" customFormat="1" x14ac:dyDescent="0.2">
      <c r="A40" s="84" t="s">
        <v>145</v>
      </c>
      <c r="B40" s="78" t="s">
        <v>274</v>
      </c>
      <c r="C40" s="37">
        <v>2726587</v>
      </c>
      <c r="D40" s="24">
        <v>3069188</v>
      </c>
      <c r="E40" s="24">
        <v>1533752.85</v>
      </c>
      <c r="F40" s="85">
        <f t="shared" si="0"/>
        <v>56.251748064521692</v>
      </c>
      <c r="G40" s="422">
        <f t="shared" si="1"/>
        <v>49.972593728373759</v>
      </c>
    </row>
    <row r="41" spans="1:7" ht="89.25" hidden="1" x14ac:dyDescent="0.2">
      <c r="A41" s="83" t="s">
        <v>237</v>
      </c>
      <c r="B41" s="36" t="s">
        <v>275</v>
      </c>
      <c r="C41" s="31"/>
      <c r="D41" s="24"/>
      <c r="E41" s="24"/>
      <c r="F41" s="85"/>
      <c r="G41" s="422"/>
    </row>
    <row r="42" spans="1:7" ht="25.5" x14ac:dyDescent="0.2">
      <c r="A42" s="83" t="s">
        <v>238</v>
      </c>
      <c r="B42" s="36" t="s">
        <v>276</v>
      </c>
      <c r="C42" s="31">
        <v>607782</v>
      </c>
      <c r="D42" s="24">
        <v>704355</v>
      </c>
      <c r="E42" s="24">
        <v>186307.49</v>
      </c>
      <c r="F42" s="85">
        <f t="shared" si="0"/>
        <v>30.653670230444469</v>
      </c>
      <c r="G42" s="422">
        <f t="shared" si="1"/>
        <v>26.450793988826653</v>
      </c>
    </row>
    <row r="43" spans="1:7" x14ac:dyDescent="0.2">
      <c r="A43" s="83" t="s">
        <v>239</v>
      </c>
      <c r="B43" s="36" t="s">
        <v>277</v>
      </c>
      <c r="C43" s="31">
        <v>20000</v>
      </c>
      <c r="D43" s="24">
        <v>160000</v>
      </c>
      <c r="E43" s="24">
        <v>0</v>
      </c>
      <c r="F43" s="85">
        <f t="shared" si="0"/>
        <v>0</v>
      </c>
      <c r="G43" s="422">
        <f t="shared" si="1"/>
        <v>0</v>
      </c>
    </row>
    <row r="44" spans="1:7" ht="25.5" x14ac:dyDescent="0.2">
      <c r="A44" s="83" t="s">
        <v>307</v>
      </c>
      <c r="B44" s="36" t="s">
        <v>308</v>
      </c>
      <c r="C44" s="31">
        <v>49000</v>
      </c>
      <c r="D44" s="24">
        <v>49000</v>
      </c>
      <c r="E44" s="24">
        <v>0</v>
      </c>
      <c r="F44" s="85">
        <v>0</v>
      </c>
      <c r="G44" s="422">
        <f t="shared" si="1"/>
        <v>0</v>
      </c>
    </row>
    <row r="45" spans="1:7" ht="38.25" x14ac:dyDescent="0.2">
      <c r="A45" s="83" t="s">
        <v>240</v>
      </c>
      <c r="B45" s="36" t="s">
        <v>278</v>
      </c>
      <c r="C45" s="31">
        <v>800000</v>
      </c>
      <c r="D45" s="24">
        <v>1420677</v>
      </c>
      <c r="E45" s="24">
        <v>0</v>
      </c>
      <c r="F45" s="85">
        <f t="shared" si="0"/>
        <v>0</v>
      </c>
      <c r="G45" s="422">
        <f t="shared" si="1"/>
        <v>0</v>
      </c>
    </row>
    <row r="46" spans="1:7" ht="28.5" customHeight="1" x14ac:dyDescent="0.2">
      <c r="A46" s="83" t="s">
        <v>241</v>
      </c>
      <c r="B46" s="36" t="s">
        <v>279</v>
      </c>
      <c r="C46" s="31">
        <v>2000</v>
      </c>
      <c r="D46" s="24">
        <v>2000</v>
      </c>
      <c r="E46" s="24">
        <v>0</v>
      </c>
      <c r="F46" s="85">
        <f t="shared" si="0"/>
        <v>0</v>
      </c>
      <c r="G46" s="422">
        <f t="shared" si="1"/>
        <v>0</v>
      </c>
    </row>
    <row r="47" spans="1:7" ht="25.5" x14ac:dyDescent="0.2">
      <c r="A47" s="83" t="s">
        <v>309</v>
      </c>
      <c r="B47" s="36" t="s">
        <v>310</v>
      </c>
      <c r="C47" s="31">
        <v>26000</v>
      </c>
      <c r="D47" s="24">
        <v>26000</v>
      </c>
      <c r="E47" s="24">
        <v>0</v>
      </c>
      <c r="F47" s="85">
        <v>0</v>
      </c>
      <c r="G47" s="422">
        <f t="shared" si="1"/>
        <v>0</v>
      </c>
    </row>
    <row r="48" spans="1:7" ht="25.5" x14ac:dyDescent="0.2">
      <c r="A48" s="83" t="s">
        <v>242</v>
      </c>
      <c r="B48" s="36" t="s">
        <v>280</v>
      </c>
      <c r="C48" s="31">
        <v>24000</v>
      </c>
      <c r="D48" s="24">
        <v>24000</v>
      </c>
      <c r="E48" s="24">
        <v>12000</v>
      </c>
      <c r="F48" s="85">
        <f t="shared" si="0"/>
        <v>50</v>
      </c>
      <c r="G48" s="422">
        <f t="shared" si="1"/>
        <v>50</v>
      </c>
    </row>
    <row r="49" spans="1:7" x14ac:dyDescent="0.2">
      <c r="A49" s="83" t="s">
        <v>588</v>
      </c>
      <c r="B49" s="317" t="s">
        <v>589</v>
      </c>
      <c r="C49" s="31">
        <v>0</v>
      </c>
      <c r="D49" s="24">
        <v>7307</v>
      </c>
      <c r="E49" s="24">
        <v>7306.8</v>
      </c>
      <c r="F49" s="85">
        <v>0</v>
      </c>
      <c r="G49" s="422">
        <f t="shared" si="1"/>
        <v>99.997262898590407</v>
      </c>
    </row>
    <row r="50" spans="1:7" ht="25.5" x14ac:dyDescent="0.2">
      <c r="A50" s="83" t="s">
        <v>604</v>
      </c>
      <c r="B50" s="325" t="s">
        <v>605</v>
      </c>
      <c r="C50" s="31">
        <v>0</v>
      </c>
      <c r="D50" s="24">
        <v>120000</v>
      </c>
      <c r="E50" s="24">
        <v>76173</v>
      </c>
      <c r="F50" s="85">
        <v>0</v>
      </c>
      <c r="G50" s="422">
        <f t="shared" si="1"/>
        <v>63.477499999999999</v>
      </c>
    </row>
    <row r="51" spans="1:7" x14ac:dyDescent="0.2">
      <c r="A51" s="83" t="s">
        <v>243</v>
      </c>
      <c r="B51" s="36" t="s">
        <v>281</v>
      </c>
      <c r="C51" s="31">
        <v>7200</v>
      </c>
      <c r="D51" s="24">
        <v>7200</v>
      </c>
      <c r="E51" s="24">
        <v>3600</v>
      </c>
      <c r="F51" s="85">
        <f t="shared" si="0"/>
        <v>50</v>
      </c>
      <c r="G51" s="422">
        <f t="shared" si="1"/>
        <v>50</v>
      </c>
    </row>
    <row r="52" spans="1:7" x14ac:dyDescent="0.2">
      <c r="A52" s="83" t="s">
        <v>244</v>
      </c>
      <c r="B52" s="36" t="s">
        <v>282</v>
      </c>
      <c r="C52" s="31">
        <v>10000</v>
      </c>
      <c r="D52" s="24">
        <v>0</v>
      </c>
      <c r="E52" s="24">
        <v>0</v>
      </c>
      <c r="F52" s="85">
        <f t="shared" si="0"/>
        <v>0</v>
      </c>
      <c r="G52" s="422">
        <v>0</v>
      </c>
    </row>
    <row r="53" spans="1:7" x14ac:dyDescent="0.2">
      <c r="A53" s="83" t="s">
        <v>571</v>
      </c>
      <c r="B53" s="36" t="s">
        <v>497</v>
      </c>
      <c r="C53" s="31">
        <v>120000</v>
      </c>
      <c r="D53" s="24">
        <v>150000</v>
      </c>
      <c r="E53" s="24">
        <v>60000</v>
      </c>
      <c r="F53" s="85">
        <v>0</v>
      </c>
      <c r="G53" s="422">
        <f t="shared" si="1"/>
        <v>40</v>
      </c>
    </row>
    <row r="54" spans="1:7" x14ac:dyDescent="0.2">
      <c r="A54" s="83" t="s">
        <v>245</v>
      </c>
      <c r="B54" s="36" t="s">
        <v>283</v>
      </c>
      <c r="C54" s="31">
        <v>100000</v>
      </c>
      <c r="D54" s="24">
        <v>100000</v>
      </c>
      <c r="E54" s="24">
        <v>0</v>
      </c>
      <c r="F54" s="85">
        <f t="shared" si="0"/>
        <v>0</v>
      </c>
      <c r="G54" s="422">
        <f t="shared" si="1"/>
        <v>0</v>
      </c>
    </row>
    <row r="55" spans="1:7" x14ac:dyDescent="0.2">
      <c r="A55" s="61"/>
      <c r="B55" s="91" t="s">
        <v>59</v>
      </c>
      <c r="C55" s="14">
        <f>C10+C11+C12+C13+C14+C15+C16+C17+C18+C19+C20+C21+C22+C23+C24+C25+C26+C27+C28+C29+C30+C31+C32+C33+C34+C35+C36+C37+C38+C39+C40+C41+C42+C43+C44+C45+C46+C47+C48+C49+C50+C51+C52+C53+C54</f>
        <v>137784501</v>
      </c>
      <c r="D55" s="14">
        <f>D10+D11+D12+D13+D14+D15+D16+D17+D18+D19+D20+D21+D22+D23+D24+D25+D26+D27+D28+D29+D30+D31+D32+D33+D34+D35+D36+D37+D38+D39+D40+D41+D42+D43+D44+D45+D46+D47+D48+D49+D50+D51+D52+D53+D54</f>
        <v>141698958.93000001</v>
      </c>
      <c r="E55" s="14">
        <f>E10+E11+E12+E13+E14+E15+E16+E17+E18+E19+E20+E21+E22+E23+E24+E25+E26+E27+E28+E29+E30+E31+E32+E33+E34+E35+E36+E37+E38+E39+E40+E41+E42+E43+E44+E45+E46+E47+E48+E49+E50+E51+E52+E53+E54</f>
        <v>65886258.45000001</v>
      </c>
      <c r="F55" s="86">
        <f t="shared" si="0"/>
        <v>47.818338036438519</v>
      </c>
      <c r="G55" s="423">
        <f>E55/D55*100</f>
        <v>46.49734828506972</v>
      </c>
    </row>
    <row r="56" spans="1:7" ht="38.25" x14ac:dyDescent="0.2">
      <c r="A56" s="82" t="s">
        <v>246</v>
      </c>
      <c r="B56" s="36" t="s">
        <v>212</v>
      </c>
      <c r="C56" s="31">
        <v>3467500</v>
      </c>
      <c r="D56" s="24">
        <v>3467500</v>
      </c>
      <c r="E56" s="24">
        <v>3467500</v>
      </c>
      <c r="F56" s="85">
        <f t="shared" si="0"/>
        <v>100</v>
      </c>
      <c r="G56" s="422">
        <f>E56/D56*100</f>
        <v>100</v>
      </c>
    </row>
    <row r="57" spans="1:7" ht="13.5" customHeight="1" x14ac:dyDescent="0.2">
      <c r="A57" s="82" t="s">
        <v>247</v>
      </c>
      <c r="B57" s="36" t="s">
        <v>213</v>
      </c>
      <c r="C57" s="31">
        <v>55717</v>
      </c>
      <c r="D57" s="24">
        <v>959864</v>
      </c>
      <c r="E57" s="24">
        <v>959864</v>
      </c>
      <c r="F57" s="85">
        <f t="shared" si="0"/>
        <v>1722.7488917206597</v>
      </c>
      <c r="G57" s="422">
        <f>E57/D57*100</f>
        <v>100</v>
      </c>
    </row>
    <row r="58" spans="1:7" ht="38.25" x14ac:dyDescent="0.2">
      <c r="A58" s="82" t="s">
        <v>248</v>
      </c>
      <c r="B58" s="36" t="s">
        <v>214</v>
      </c>
      <c r="C58" s="31">
        <v>0</v>
      </c>
      <c r="D58" s="24">
        <v>98000</v>
      </c>
      <c r="E58" s="24">
        <v>98000</v>
      </c>
      <c r="F58" s="85">
        <v>0</v>
      </c>
      <c r="G58" s="422">
        <f>E58/D58*100</f>
        <v>100</v>
      </c>
    </row>
    <row r="59" spans="1:7" x14ac:dyDescent="0.2">
      <c r="A59" s="61"/>
      <c r="B59" s="91" t="s">
        <v>60</v>
      </c>
      <c r="C59" s="19">
        <f>C55+C56+C57+C58</f>
        <v>141307718</v>
      </c>
      <c r="D59" s="56">
        <f>D55+D56+D57+D58</f>
        <v>146224322.93000001</v>
      </c>
      <c r="E59" s="56">
        <f>E55+E56+E57+E58</f>
        <v>70411622.450000018</v>
      </c>
      <c r="F59" s="86">
        <f t="shared" si="0"/>
        <v>49.82857514548499</v>
      </c>
      <c r="G59" s="423">
        <f>E59/D59*100</f>
        <v>48.153153346250896</v>
      </c>
    </row>
    <row r="60" spans="1:7" s="77" customFormat="1" ht="12.75" customHeight="1" x14ac:dyDescent="0.2">
      <c r="A60" s="395" t="s">
        <v>3</v>
      </c>
      <c r="B60" s="396"/>
      <c r="C60" s="396"/>
      <c r="D60" s="396"/>
      <c r="E60" s="396"/>
      <c r="F60" s="396"/>
      <c r="G60" s="397"/>
    </row>
    <row r="61" spans="1:7" ht="60.75" customHeight="1" x14ac:dyDescent="0.2">
      <c r="A61" s="61"/>
      <c r="B61" s="398" t="s">
        <v>87</v>
      </c>
      <c r="C61" s="399"/>
      <c r="D61" s="399"/>
      <c r="E61" s="399"/>
      <c r="F61" s="399"/>
      <c r="G61" s="61"/>
    </row>
    <row r="62" spans="1:7" ht="63.75" x14ac:dyDescent="0.2">
      <c r="A62" s="82" t="s">
        <v>219</v>
      </c>
      <c r="B62" s="36" t="s">
        <v>284</v>
      </c>
      <c r="C62" s="31">
        <v>0</v>
      </c>
      <c r="D62" s="24">
        <v>17000</v>
      </c>
      <c r="E62" s="24">
        <v>14326</v>
      </c>
      <c r="F62" s="85">
        <v>0</v>
      </c>
      <c r="G62" s="422">
        <f>E62/D62*100</f>
        <v>84.270588235294113</v>
      </c>
    </row>
    <row r="63" spans="1:7" hidden="1" x14ac:dyDescent="0.2">
      <c r="A63" s="82" t="s">
        <v>220</v>
      </c>
      <c r="B63" s="36" t="s">
        <v>252</v>
      </c>
      <c r="C63" s="31">
        <v>0</v>
      </c>
      <c r="D63" s="24">
        <v>0</v>
      </c>
      <c r="E63" s="24">
        <v>0</v>
      </c>
      <c r="F63" s="85">
        <v>0</v>
      </c>
      <c r="G63" s="422">
        <v>0</v>
      </c>
    </row>
    <row r="64" spans="1:7" ht="36.75" customHeight="1" x14ac:dyDescent="0.2">
      <c r="A64" s="82" t="s">
        <v>138</v>
      </c>
      <c r="B64" s="36" t="s">
        <v>253</v>
      </c>
      <c r="C64" s="31">
        <v>17206</v>
      </c>
      <c r="D64" s="24">
        <v>55967</v>
      </c>
      <c r="E64" s="24">
        <v>0</v>
      </c>
      <c r="F64" s="85">
        <v>0</v>
      </c>
      <c r="G64" s="422">
        <f t="shared" ref="G64:G90" si="2">E64/D64*100</f>
        <v>0</v>
      </c>
    </row>
    <row r="65" spans="1:7" ht="63.75" x14ac:dyDescent="0.2">
      <c r="A65" s="82" t="s">
        <v>139</v>
      </c>
      <c r="B65" s="36" t="s">
        <v>254</v>
      </c>
      <c r="C65" s="31">
        <v>112991</v>
      </c>
      <c r="D65" s="24">
        <v>622335</v>
      </c>
      <c r="E65" s="24">
        <v>0</v>
      </c>
      <c r="F65" s="85">
        <v>0</v>
      </c>
      <c r="G65" s="422">
        <f t="shared" si="2"/>
        <v>0</v>
      </c>
    </row>
    <row r="66" spans="1:7" ht="38.25" hidden="1" x14ac:dyDescent="0.2">
      <c r="A66" s="82" t="s">
        <v>140</v>
      </c>
      <c r="B66" s="36" t="s">
        <v>285</v>
      </c>
      <c r="C66" s="31">
        <v>0</v>
      </c>
      <c r="D66" s="24">
        <v>0</v>
      </c>
      <c r="E66" s="24">
        <v>0</v>
      </c>
      <c r="F66" s="85">
        <v>0</v>
      </c>
      <c r="G66" s="422" t="e">
        <f t="shared" si="2"/>
        <v>#DIV/0!</v>
      </c>
    </row>
    <row r="67" spans="1:7" ht="51" hidden="1" x14ac:dyDescent="0.2">
      <c r="A67" s="82" t="s">
        <v>221</v>
      </c>
      <c r="B67" s="36" t="s">
        <v>255</v>
      </c>
      <c r="C67" s="31">
        <v>0</v>
      </c>
      <c r="D67" s="24">
        <v>0</v>
      </c>
      <c r="E67" s="24">
        <v>0</v>
      </c>
      <c r="F67" s="85">
        <v>0</v>
      </c>
      <c r="G67" s="422" t="e">
        <f t="shared" si="2"/>
        <v>#DIV/0!</v>
      </c>
    </row>
    <row r="68" spans="1:7" ht="25.5" hidden="1" x14ac:dyDescent="0.2">
      <c r="A68" s="82" t="s">
        <v>223</v>
      </c>
      <c r="B68" s="36" t="s">
        <v>257</v>
      </c>
      <c r="C68" s="31">
        <v>0</v>
      </c>
      <c r="D68" s="24"/>
      <c r="E68" s="24"/>
      <c r="F68" s="85">
        <v>0</v>
      </c>
      <c r="G68" s="422" t="e">
        <f t="shared" si="2"/>
        <v>#DIV/0!</v>
      </c>
    </row>
    <row r="69" spans="1:7" hidden="1" x14ac:dyDescent="0.2">
      <c r="A69" s="82" t="s">
        <v>224</v>
      </c>
      <c r="B69" s="36" t="s">
        <v>258</v>
      </c>
      <c r="C69" s="31">
        <v>0</v>
      </c>
      <c r="D69" s="24"/>
      <c r="E69" s="24"/>
      <c r="F69" s="85">
        <v>0</v>
      </c>
      <c r="G69" s="422" t="e">
        <f t="shared" si="2"/>
        <v>#DIV/0!</v>
      </c>
    </row>
    <row r="70" spans="1:7" ht="51" hidden="1" x14ac:dyDescent="0.2">
      <c r="A70" s="82" t="s">
        <v>331</v>
      </c>
      <c r="B70" s="33" t="s">
        <v>332</v>
      </c>
      <c r="C70" s="31">
        <v>0</v>
      </c>
      <c r="D70" s="24"/>
      <c r="E70" s="24"/>
      <c r="F70" s="85">
        <v>0</v>
      </c>
      <c r="G70" s="422" t="e">
        <f t="shared" si="2"/>
        <v>#DIV/0!</v>
      </c>
    </row>
    <row r="71" spans="1:7" ht="25.5" hidden="1" x14ac:dyDescent="0.2">
      <c r="A71" s="82" t="s">
        <v>225</v>
      </c>
      <c r="B71" s="36" t="s">
        <v>259</v>
      </c>
      <c r="C71" s="31">
        <v>0</v>
      </c>
      <c r="D71" s="24"/>
      <c r="E71" s="24"/>
      <c r="F71" s="85">
        <v>0</v>
      </c>
      <c r="G71" s="422" t="e">
        <f t="shared" si="2"/>
        <v>#DIV/0!</v>
      </c>
    </row>
    <row r="72" spans="1:7" hidden="1" x14ac:dyDescent="0.2">
      <c r="A72" s="82" t="s">
        <v>231</v>
      </c>
      <c r="B72" s="36" t="s">
        <v>286</v>
      </c>
      <c r="C72" s="31">
        <v>0</v>
      </c>
      <c r="D72" s="24"/>
      <c r="E72" s="24"/>
      <c r="F72" s="85" t="e">
        <f>E72/C72*100</f>
        <v>#DIV/0!</v>
      </c>
      <c r="G72" s="422" t="e">
        <f t="shared" si="2"/>
        <v>#DIV/0!</v>
      </c>
    </row>
    <row r="73" spans="1:7" ht="38.25" x14ac:dyDescent="0.2">
      <c r="A73" s="82" t="s">
        <v>142</v>
      </c>
      <c r="B73" s="36" t="s">
        <v>266</v>
      </c>
      <c r="C73" s="31">
        <v>0</v>
      </c>
      <c r="D73" s="24">
        <v>29534</v>
      </c>
      <c r="E73" s="24">
        <v>0</v>
      </c>
      <c r="F73" s="85">
        <v>0</v>
      </c>
      <c r="G73" s="422">
        <f t="shared" si="2"/>
        <v>0</v>
      </c>
    </row>
    <row r="74" spans="1:7" ht="25.5" x14ac:dyDescent="0.2">
      <c r="A74" s="82" t="s">
        <v>232</v>
      </c>
      <c r="B74" s="36" t="s">
        <v>267</v>
      </c>
      <c r="C74" s="31">
        <v>0</v>
      </c>
      <c r="D74" s="24">
        <v>9000</v>
      </c>
      <c r="E74" s="24">
        <v>0</v>
      </c>
      <c r="F74" s="85">
        <v>0</v>
      </c>
      <c r="G74" s="422">
        <f t="shared" si="2"/>
        <v>0</v>
      </c>
    </row>
    <row r="75" spans="1:7" ht="25.5" hidden="1" x14ac:dyDescent="0.2">
      <c r="A75" s="82" t="s">
        <v>144</v>
      </c>
      <c r="B75" s="36" t="s">
        <v>270</v>
      </c>
      <c r="C75" s="31">
        <v>0</v>
      </c>
      <c r="D75" s="24"/>
      <c r="E75" s="24"/>
      <c r="F75" s="85">
        <v>0</v>
      </c>
      <c r="G75" s="422" t="e">
        <f t="shared" si="2"/>
        <v>#DIV/0!</v>
      </c>
    </row>
    <row r="76" spans="1:7" ht="25.5" hidden="1" x14ac:dyDescent="0.2">
      <c r="A76" s="82" t="s">
        <v>234</v>
      </c>
      <c r="B76" s="36" t="s">
        <v>271</v>
      </c>
      <c r="C76" s="31">
        <v>0</v>
      </c>
      <c r="D76" s="24"/>
      <c r="E76" s="24"/>
      <c r="F76" s="85">
        <v>0</v>
      </c>
      <c r="G76" s="422" t="e">
        <f t="shared" si="2"/>
        <v>#DIV/0!</v>
      </c>
    </row>
    <row r="77" spans="1:7" hidden="1" x14ac:dyDescent="0.2">
      <c r="A77" s="82" t="s">
        <v>235</v>
      </c>
      <c r="B77" s="36" t="s">
        <v>272</v>
      </c>
      <c r="C77" s="31">
        <v>0</v>
      </c>
      <c r="D77" s="24"/>
      <c r="E77" s="24"/>
      <c r="F77" s="85">
        <v>0</v>
      </c>
      <c r="G77" s="422" t="e">
        <f t="shared" si="2"/>
        <v>#DIV/0!</v>
      </c>
    </row>
    <row r="78" spans="1:7" x14ac:dyDescent="0.2">
      <c r="A78" s="82" t="s">
        <v>145</v>
      </c>
      <c r="B78" s="78" t="s">
        <v>287</v>
      </c>
      <c r="C78" s="31">
        <v>0</v>
      </c>
      <c r="D78" s="24">
        <v>324316</v>
      </c>
      <c r="E78" s="24">
        <v>221687</v>
      </c>
      <c r="F78" s="85">
        <v>0</v>
      </c>
      <c r="G78" s="422">
        <f t="shared" si="2"/>
        <v>68.355246117983697</v>
      </c>
    </row>
    <row r="79" spans="1:7" x14ac:dyDescent="0.2">
      <c r="A79" s="82" t="s">
        <v>239</v>
      </c>
      <c r="B79" s="36" t="s">
        <v>277</v>
      </c>
      <c r="C79" s="31">
        <v>100000</v>
      </c>
      <c r="D79" s="24">
        <v>0</v>
      </c>
      <c r="E79" s="24">
        <v>0</v>
      </c>
      <c r="F79" s="85">
        <f>E79/C79*100</f>
        <v>0</v>
      </c>
      <c r="G79" s="422">
        <v>0</v>
      </c>
    </row>
    <row r="80" spans="1:7" ht="25.5" hidden="1" x14ac:dyDescent="0.2">
      <c r="A80" s="82" t="s">
        <v>333</v>
      </c>
      <c r="B80" s="36" t="s">
        <v>334</v>
      </c>
      <c r="C80" s="31">
        <v>0</v>
      </c>
      <c r="D80" s="24">
        <v>0</v>
      </c>
      <c r="E80" s="24">
        <v>0</v>
      </c>
      <c r="F80" s="85">
        <v>0</v>
      </c>
      <c r="G80" s="422">
        <v>0</v>
      </c>
    </row>
    <row r="81" spans="1:7" x14ac:dyDescent="0.2">
      <c r="A81" s="82" t="s">
        <v>311</v>
      </c>
      <c r="B81" s="36" t="s">
        <v>312</v>
      </c>
      <c r="C81" s="31">
        <v>0</v>
      </c>
      <c r="D81" s="24">
        <v>1593002</v>
      </c>
      <c r="E81" s="24">
        <v>0</v>
      </c>
      <c r="F81" s="85">
        <v>0</v>
      </c>
      <c r="G81" s="422">
        <f t="shared" si="2"/>
        <v>0</v>
      </c>
    </row>
    <row r="82" spans="1:7" ht="38.25" x14ac:dyDescent="0.2">
      <c r="A82" s="82" t="s">
        <v>318</v>
      </c>
      <c r="B82" s="36" t="s">
        <v>319</v>
      </c>
      <c r="C82" s="31">
        <v>2100000</v>
      </c>
      <c r="D82" s="24">
        <v>5870961</v>
      </c>
      <c r="E82" s="24">
        <v>1845102.61</v>
      </c>
      <c r="F82" s="85">
        <v>0</v>
      </c>
      <c r="G82" s="422">
        <v>0</v>
      </c>
    </row>
    <row r="83" spans="1:7" ht="25.5" x14ac:dyDescent="0.2">
      <c r="A83" s="82" t="s">
        <v>249</v>
      </c>
      <c r="B83" s="36" t="s">
        <v>288</v>
      </c>
      <c r="C83" s="31">
        <v>0</v>
      </c>
      <c r="D83" s="24">
        <v>262859</v>
      </c>
      <c r="E83" s="24">
        <v>5000</v>
      </c>
      <c r="F83" s="85">
        <v>0</v>
      </c>
      <c r="G83" s="422">
        <f t="shared" si="2"/>
        <v>1.9021604738662174</v>
      </c>
    </row>
    <row r="84" spans="1:7" ht="38.25" x14ac:dyDescent="0.2">
      <c r="A84" s="82" t="s">
        <v>313</v>
      </c>
      <c r="B84" s="36" t="s">
        <v>314</v>
      </c>
      <c r="C84" s="31">
        <v>0</v>
      </c>
      <c r="D84" s="24">
        <v>500000</v>
      </c>
      <c r="E84" s="24">
        <v>0</v>
      </c>
      <c r="F84" s="85">
        <v>0</v>
      </c>
      <c r="G84" s="422">
        <f t="shared" si="2"/>
        <v>0</v>
      </c>
    </row>
    <row r="85" spans="1:7" ht="38.25" x14ac:dyDescent="0.2">
      <c r="A85" s="82" t="s">
        <v>250</v>
      </c>
      <c r="B85" s="36" t="s">
        <v>289</v>
      </c>
      <c r="C85" s="31">
        <v>0</v>
      </c>
      <c r="D85" s="24">
        <v>1963896</v>
      </c>
      <c r="E85" s="24">
        <v>163299.20000000001</v>
      </c>
      <c r="F85" s="85">
        <v>0</v>
      </c>
      <c r="G85" s="422">
        <f t="shared" si="2"/>
        <v>8.3150635267855328</v>
      </c>
    </row>
    <row r="86" spans="1:7" ht="38.25" x14ac:dyDescent="0.2">
      <c r="A86" s="82" t="s">
        <v>240</v>
      </c>
      <c r="B86" s="36" t="s">
        <v>278</v>
      </c>
      <c r="C86" s="31">
        <v>0</v>
      </c>
      <c r="D86" s="24">
        <v>1681785</v>
      </c>
      <c r="E86" s="24">
        <v>61489</v>
      </c>
      <c r="F86" s="85">
        <v>0</v>
      </c>
      <c r="G86" s="422">
        <f t="shared" si="2"/>
        <v>3.6561748380441017</v>
      </c>
    </row>
    <row r="87" spans="1:7" ht="25.5" x14ac:dyDescent="0.2">
      <c r="A87" s="82" t="s">
        <v>590</v>
      </c>
      <c r="B87" s="317" t="s">
        <v>591</v>
      </c>
      <c r="C87" s="31">
        <v>0</v>
      </c>
      <c r="D87" s="24">
        <v>123840.03</v>
      </c>
      <c r="E87" s="24">
        <v>0</v>
      </c>
      <c r="F87" s="85">
        <v>0</v>
      </c>
      <c r="G87" s="422">
        <f t="shared" si="2"/>
        <v>0</v>
      </c>
    </row>
    <row r="88" spans="1:7" ht="51" x14ac:dyDescent="0.2">
      <c r="A88" s="82" t="s">
        <v>592</v>
      </c>
      <c r="B88" s="318" t="s">
        <v>593</v>
      </c>
      <c r="C88" s="31">
        <v>0</v>
      </c>
      <c r="D88" s="24">
        <v>100000</v>
      </c>
      <c r="E88" s="24">
        <v>21300</v>
      </c>
      <c r="F88" s="85">
        <v>0</v>
      </c>
      <c r="G88" s="422">
        <f t="shared" si="2"/>
        <v>21.3</v>
      </c>
    </row>
    <row r="89" spans="1:7" ht="25.5" x14ac:dyDescent="0.2">
      <c r="A89" s="82" t="s">
        <v>251</v>
      </c>
      <c r="B89" s="36" t="s">
        <v>290</v>
      </c>
      <c r="C89" s="31">
        <v>74500</v>
      </c>
      <c r="D89" s="24">
        <v>97879</v>
      </c>
      <c r="E89" s="24">
        <v>23379</v>
      </c>
      <c r="F89" s="85">
        <v>0</v>
      </c>
      <c r="G89" s="422">
        <f t="shared" si="2"/>
        <v>23.88561387018666</v>
      </c>
    </row>
    <row r="90" spans="1:7" ht="25.5" hidden="1" x14ac:dyDescent="0.2">
      <c r="A90" s="82" t="s">
        <v>315</v>
      </c>
      <c r="B90" s="36" t="s">
        <v>316</v>
      </c>
      <c r="C90" s="31">
        <v>0</v>
      </c>
      <c r="D90" s="24">
        <v>0</v>
      </c>
      <c r="E90" s="24">
        <v>0</v>
      </c>
      <c r="F90" s="85">
        <v>0</v>
      </c>
      <c r="G90" s="422" t="e">
        <f t="shared" si="2"/>
        <v>#DIV/0!</v>
      </c>
    </row>
    <row r="91" spans="1:7" x14ac:dyDescent="0.2">
      <c r="A91" s="82" t="s">
        <v>247</v>
      </c>
      <c r="B91" s="36" t="s">
        <v>291</v>
      </c>
      <c r="C91" s="31">
        <v>0</v>
      </c>
      <c r="D91" s="24">
        <v>71000</v>
      </c>
      <c r="E91" s="24">
        <v>71000</v>
      </c>
      <c r="F91" s="85">
        <v>0</v>
      </c>
      <c r="G91" s="422">
        <v>0</v>
      </c>
    </row>
    <row r="92" spans="1:7" ht="38.25" hidden="1" x14ac:dyDescent="0.2">
      <c r="A92" s="82" t="s">
        <v>248</v>
      </c>
      <c r="B92" s="36" t="s">
        <v>292</v>
      </c>
      <c r="C92" s="31">
        <v>0</v>
      </c>
      <c r="D92" s="24">
        <v>0</v>
      </c>
      <c r="E92" s="24">
        <v>0</v>
      </c>
      <c r="F92" s="85">
        <v>0</v>
      </c>
      <c r="G92" s="422">
        <v>0</v>
      </c>
    </row>
    <row r="93" spans="1:7" x14ac:dyDescent="0.2">
      <c r="A93" s="61"/>
      <c r="B93" s="79" t="s">
        <v>34</v>
      </c>
      <c r="C93" s="424">
        <f>C62+C63+C64+C65+C68+C70+C69+C71+C72+C73+C76+C77+C78+C79+C80+C81+C82+C84+C85+C89+C90</f>
        <v>2404697</v>
      </c>
      <c r="D93" s="425">
        <f>D62+D63+D64+D65+D68+D70+D69+D71+D72+D73+D74+D76+D77+D78+D79+D80+D81+D82+D83+D84+D85+D86+D87+D88+D89+D90+D91</f>
        <v>13323374.029999999</v>
      </c>
      <c r="E93" s="425">
        <f>E62+E63+E64+E65+E68+E70+E69+E71+E72+E73+E74+E76+E77+E78+E79+E80+E81+E82+E83+E84+E85+E86+E87+E88+E89+E90+E91</f>
        <v>2426582.81</v>
      </c>
      <c r="F93" s="86">
        <f>E93/C93*100</f>
        <v>100.91012755453181</v>
      </c>
      <c r="G93" s="423">
        <f>E93/D93*100</f>
        <v>18.212975215858293</v>
      </c>
    </row>
    <row r="94" spans="1:7" x14ac:dyDescent="0.2">
      <c r="A94" s="387" t="s">
        <v>86</v>
      </c>
      <c r="B94" s="388"/>
      <c r="C94" s="388"/>
      <c r="D94" s="388"/>
      <c r="E94" s="388"/>
      <c r="F94" s="388"/>
      <c r="G94" s="389"/>
    </row>
    <row r="95" spans="1:7" x14ac:dyDescent="0.2">
      <c r="A95" s="82" t="s">
        <v>138</v>
      </c>
      <c r="B95" s="36" t="s">
        <v>253</v>
      </c>
      <c r="C95" s="31">
        <v>1000000</v>
      </c>
      <c r="D95" s="24">
        <v>1000533.92</v>
      </c>
      <c r="E95" s="24">
        <v>98360.09</v>
      </c>
      <c r="F95" s="85">
        <f t="shared" ref="F95:F103" si="3">E95/C95*100</f>
        <v>9.8360089999999989</v>
      </c>
      <c r="G95" s="422">
        <f t="shared" ref="G95:G103" si="4">E95/D95*100</f>
        <v>9.8307601605350854</v>
      </c>
    </row>
    <row r="96" spans="1:7" ht="35.25" customHeight="1" x14ac:dyDescent="0.2">
      <c r="A96" s="82" t="s">
        <v>139</v>
      </c>
      <c r="B96" s="36" t="s">
        <v>254</v>
      </c>
      <c r="C96" s="31">
        <v>69004</v>
      </c>
      <c r="D96" s="24">
        <v>80822.42</v>
      </c>
      <c r="E96" s="24">
        <v>14233.67</v>
      </c>
      <c r="F96" s="85">
        <f t="shared" si="3"/>
        <v>20.627311460205206</v>
      </c>
      <c r="G96" s="422">
        <f t="shared" si="4"/>
        <v>17.611041589697514</v>
      </c>
    </row>
    <row r="97" spans="1:7" ht="12" customHeight="1" x14ac:dyDescent="0.2">
      <c r="A97" s="82" t="s">
        <v>140</v>
      </c>
      <c r="B97" s="36" t="s">
        <v>285</v>
      </c>
      <c r="C97" s="37">
        <v>9720</v>
      </c>
      <c r="D97" s="24">
        <v>15226.12</v>
      </c>
      <c r="E97" s="24">
        <v>5506.12</v>
      </c>
      <c r="F97" s="85">
        <f t="shared" si="3"/>
        <v>56.64732510288065</v>
      </c>
      <c r="G97" s="422">
        <f t="shared" si="4"/>
        <v>36.162331572324398</v>
      </c>
    </row>
    <row r="98" spans="1:7" ht="51" x14ac:dyDescent="0.2">
      <c r="A98" s="82" t="s">
        <v>221</v>
      </c>
      <c r="B98" s="36" t="s">
        <v>255</v>
      </c>
      <c r="C98" s="37">
        <v>116523</v>
      </c>
      <c r="D98" s="24">
        <v>116523</v>
      </c>
      <c r="E98" s="24">
        <v>70546.240000000005</v>
      </c>
      <c r="F98" s="85">
        <v>0</v>
      </c>
      <c r="G98" s="422">
        <f t="shared" si="4"/>
        <v>60.542759798494728</v>
      </c>
    </row>
    <row r="99" spans="1:7" ht="25.5" x14ac:dyDescent="0.2">
      <c r="A99" s="82" t="s">
        <v>223</v>
      </c>
      <c r="B99" s="36" t="s">
        <v>257</v>
      </c>
      <c r="C99" s="37">
        <v>194250</v>
      </c>
      <c r="D99" s="24">
        <v>194250</v>
      </c>
      <c r="E99" s="24">
        <v>84974.83</v>
      </c>
      <c r="F99" s="85">
        <f t="shared" si="3"/>
        <v>43.745086229086226</v>
      </c>
      <c r="G99" s="422">
        <f t="shared" si="4"/>
        <v>43.745086229086226</v>
      </c>
    </row>
    <row r="100" spans="1:7" ht="51" x14ac:dyDescent="0.2">
      <c r="A100" s="82" t="s">
        <v>331</v>
      </c>
      <c r="B100" s="33" t="s">
        <v>332</v>
      </c>
      <c r="C100" s="37">
        <v>60000</v>
      </c>
      <c r="D100" s="24">
        <v>60000</v>
      </c>
      <c r="E100" s="24">
        <v>35103.74</v>
      </c>
      <c r="F100" s="85">
        <f t="shared" si="3"/>
        <v>58.506233333333334</v>
      </c>
      <c r="G100" s="422">
        <f t="shared" si="4"/>
        <v>58.506233333333334</v>
      </c>
    </row>
    <row r="101" spans="1:7" x14ac:dyDescent="0.2">
      <c r="A101" s="82" t="s">
        <v>586</v>
      </c>
      <c r="B101" s="317" t="s">
        <v>587</v>
      </c>
      <c r="C101" s="37">
        <v>1200</v>
      </c>
      <c r="D101" s="24">
        <v>1200</v>
      </c>
      <c r="E101" s="24">
        <v>0</v>
      </c>
      <c r="F101" s="85">
        <f t="shared" si="3"/>
        <v>0</v>
      </c>
      <c r="G101" s="422">
        <f t="shared" si="4"/>
        <v>0</v>
      </c>
    </row>
    <row r="102" spans="1:7" ht="38.25" x14ac:dyDescent="0.2">
      <c r="A102" s="82" t="s">
        <v>142</v>
      </c>
      <c r="B102" s="36" t="s">
        <v>266</v>
      </c>
      <c r="C102" s="37">
        <v>12800</v>
      </c>
      <c r="D102" s="24">
        <v>12800</v>
      </c>
      <c r="E102" s="24">
        <v>0</v>
      </c>
      <c r="F102" s="85">
        <f t="shared" si="3"/>
        <v>0</v>
      </c>
      <c r="G102" s="422">
        <f t="shared" si="4"/>
        <v>0</v>
      </c>
    </row>
    <row r="103" spans="1:7" x14ac:dyDescent="0.2">
      <c r="A103" s="61"/>
      <c r="B103" s="91" t="s">
        <v>59</v>
      </c>
      <c r="C103" s="19">
        <f>C95+C96+C97+C98+C99+C100+C101+C102</f>
        <v>1463497</v>
      </c>
      <c r="D103" s="19">
        <f t="shared" ref="D103:E103" si="5">D95+D96+D97+D98+D99+D100+D101+D102</f>
        <v>1481355.4600000002</v>
      </c>
      <c r="E103" s="19">
        <f t="shared" si="5"/>
        <v>308724.69</v>
      </c>
      <c r="F103" s="86">
        <f t="shared" si="3"/>
        <v>21.094999853091604</v>
      </c>
      <c r="G103" s="423">
        <f t="shared" si="4"/>
        <v>20.84068937782158</v>
      </c>
    </row>
    <row r="104" spans="1:7" x14ac:dyDescent="0.2">
      <c r="A104" s="387" t="s">
        <v>88</v>
      </c>
      <c r="B104" s="388"/>
      <c r="C104" s="388"/>
      <c r="D104" s="388"/>
      <c r="E104" s="388"/>
      <c r="F104" s="388"/>
      <c r="G104" s="389"/>
    </row>
    <row r="105" spans="1:7" x14ac:dyDescent="0.2">
      <c r="A105" s="82" t="s">
        <v>138</v>
      </c>
      <c r="B105" s="36" t="s">
        <v>253</v>
      </c>
      <c r="C105" s="37">
        <v>0</v>
      </c>
      <c r="D105" s="24">
        <v>36205.019999999997</v>
      </c>
      <c r="E105" s="24">
        <v>36205.019999999997</v>
      </c>
      <c r="F105" s="85">
        <v>0</v>
      </c>
      <c r="G105" s="422">
        <f t="shared" ref="G105:G118" si="6">E105/D105*100</f>
        <v>100</v>
      </c>
    </row>
    <row r="106" spans="1:7" ht="63.75" x14ac:dyDescent="0.2">
      <c r="A106" s="82" t="s">
        <v>139</v>
      </c>
      <c r="B106" s="36" t="s">
        <v>254</v>
      </c>
      <c r="C106" s="37">
        <v>0</v>
      </c>
      <c r="D106" s="24">
        <v>809612.39</v>
      </c>
      <c r="E106" s="24">
        <v>809612.39</v>
      </c>
      <c r="F106" s="85">
        <v>0</v>
      </c>
      <c r="G106" s="422">
        <f t="shared" si="6"/>
        <v>100</v>
      </c>
    </row>
    <row r="107" spans="1:7" hidden="1" x14ac:dyDescent="0.2">
      <c r="A107" s="82"/>
      <c r="B107" s="36"/>
      <c r="C107" s="37"/>
      <c r="D107" s="24"/>
      <c r="E107" s="24"/>
      <c r="F107" s="85" t="e">
        <f>E107/C107*100</f>
        <v>#DIV/0!</v>
      </c>
      <c r="G107" s="422" t="e">
        <f t="shared" si="6"/>
        <v>#DIV/0!</v>
      </c>
    </row>
    <row r="108" spans="1:7" ht="25.5" x14ac:dyDescent="0.2">
      <c r="A108" s="82" t="s">
        <v>223</v>
      </c>
      <c r="B108" s="36" t="s">
        <v>257</v>
      </c>
      <c r="C108" s="37">
        <v>0</v>
      </c>
      <c r="D108" s="24">
        <v>132738.75</v>
      </c>
      <c r="E108" s="24">
        <v>132738.75</v>
      </c>
      <c r="F108" s="85">
        <v>0</v>
      </c>
      <c r="G108" s="422">
        <f t="shared" si="6"/>
        <v>100</v>
      </c>
    </row>
    <row r="109" spans="1:7" ht="25.5" x14ac:dyDescent="0.2">
      <c r="A109" s="82" t="s">
        <v>329</v>
      </c>
      <c r="B109" s="33" t="s">
        <v>330</v>
      </c>
      <c r="C109" s="238">
        <v>0</v>
      </c>
      <c r="D109" s="293">
        <v>265396.63</v>
      </c>
      <c r="E109" s="293">
        <v>265396.63</v>
      </c>
      <c r="F109" s="85">
        <v>0</v>
      </c>
      <c r="G109" s="422">
        <f t="shared" si="6"/>
        <v>100</v>
      </c>
    </row>
    <row r="110" spans="1:7" ht="51" x14ac:dyDescent="0.2">
      <c r="A110" s="82" t="s">
        <v>331</v>
      </c>
      <c r="B110" s="36" t="s">
        <v>563</v>
      </c>
      <c r="C110" s="238">
        <v>0</v>
      </c>
      <c r="D110" s="293">
        <v>1059755</v>
      </c>
      <c r="E110" s="293">
        <v>1059755</v>
      </c>
      <c r="F110" s="85">
        <v>0</v>
      </c>
      <c r="G110" s="422">
        <f t="shared" si="6"/>
        <v>100</v>
      </c>
    </row>
    <row r="111" spans="1:7" x14ac:dyDescent="0.2">
      <c r="A111" s="82" t="s">
        <v>228</v>
      </c>
      <c r="B111" s="36" t="s">
        <v>262</v>
      </c>
      <c r="C111" s="39">
        <v>0</v>
      </c>
      <c r="D111" s="294">
        <v>35155.050000000003</v>
      </c>
      <c r="E111" s="294">
        <v>35155.050000000003</v>
      </c>
      <c r="F111" s="85">
        <v>0</v>
      </c>
      <c r="G111" s="422">
        <f t="shared" si="6"/>
        <v>100</v>
      </c>
    </row>
    <row r="112" spans="1:7" x14ac:dyDescent="0.2">
      <c r="A112" s="82" t="s">
        <v>231</v>
      </c>
      <c r="B112" s="36" t="s">
        <v>265</v>
      </c>
      <c r="C112" s="39">
        <v>0</v>
      </c>
      <c r="D112" s="294">
        <v>71950.38</v>
      </c>
      <c r="E112" s="294">
        <v>71950.38</v>
      </c>
      <c r="F112" s="85">
        <v>0</v>
      </c>
      <c r="G112" s="422">
        <f t="shared" si="6"/>
        <v>100</v>
      </c>
    </row>
    <row r="113" spans="1:7" x14ac:dyDescent="0.2">
      <c r="A113" s="82" t="s">
        <v>586</v>
      </c>
      <c r="B113" s="317" t="s">
        <v>587</v>
      </c>
      <c r="C113" s="39">
        <v>0</v>
      </c>
      <c r="D113" s="294">
        <v>48276.97</v>
      </c>
      <c r="E113" s="294">
        <v>48276.97</v>
      </c>
      <c r="F113" s="85">
        <v>0</v>
      </c>
      <c r="G113" s="422">
        <f t="shared" si="6"/>
        <v>100</v>
      </c>
    </row>
    <row r="114" spans="1:7" ht="38.25" x14ac:dyDescent="0.2">
      <c r="A114" s="82" t="s">
        <v>142</v>
      </c>
      <c r="B114" s="36" t="s">
        <v>266</v>
      </c>
      <c r="C114" s="39">
        <v>0</v>
      </c>
      <c r="D114" s="294">
        <v>4215455.38</v>
      </c>
      <c r="E114" s="294">
        <v>4215455.38</v>
      </c>
      <c r="F114" s="85">
        <v>0</v>
      </c>
      <c r="G114" s="422">
        <f t="shared" si="6"/>
        <v>100</v>
      </c>
    </row>
    <row r="115" spans="1:7" x14ac:dyDescent="0.2">
      <c r="A115" s="82" t="s">
        <v>145</v>
      </c>
      <c r="B115" s="239" t="s">
        <v>274</v>
      </c>
      <c r="C115" s="39">
        <v>0</v>
      </c>
      <c r="D115" s="294">
        <v>27770</v>
      </c>
      <c r="E115" s="294">
        <v>27770</v>
      </c>
      <c r="F115" s="85">
        <v>0</v>
      </c>
      <c r="G115" s="422">
        <f t="shared" si="6"/>
        <v>100</v>
      </c>
    </row>
    <row r="116" spans="1:7" x14ac:dyDescent="0.2">
      <c r="A116" s="61"/>
      <c r="B116" s="80" t="s">
        <v>59</v>
      </c>
      <c r="C116" s="14">
        <f>C105+C106+C107+C108+C111+C112+C113+C115</f>
        <v>0</v>
      </c>
      <c r="D116" s="56">
        <f>D105+D106+D108+D109+D110+D111+D112+D113+D114+D115</f>
        <v>6702315.5700000003</v>
      </c>
      <c r="E116" s="56">
        <f>E105+E106+E108+E109+E110+E111+E112+E113+E114+E115</f>
        <v>6702315.5700000003</v>
      </c>
      <c r="F116" s="86">
        <v>0</v>
      </c>
      <c r="G116" s="423">
        <f t="shared" si="6"/>
        <v>100</v>
      </c>
    </row>
    <row r="117" spans="1:7" ht="13.5" thickBot="1" x14ac:dyDescent="0.25">
      <c r="A117" s="61"/>
      <c r="B117" s="80" t="s">
        <v>61</v>
      </c>
      <c r="C117" s="40">
        <f>C93+C103+C116</f>
        <v>3868194</v>
      </c>
      <c r="D117" s="295">
        <f>D93+D103+D116</f>
        <v>21507045.060000002</v>
      </c>
      <c r="E117" s="295">
        <f>E93+E103+E116</f>
        <v>9437623.0700000003</v>
      </c>
      <c r="F117" s="86">
        <f>E117/C117*100</f>
        <v>243.98008657270034</v>
      </c>
      <c r="G117" s="423">
        <f t="shared" si="6"/>
        <v>43.881542274501562</v>
      </c>
    </row>
    <row r="118" spans="1:7" ht="13.5" thickBot="1" x14ac:dyDescent="0.25">
      <c r="A118" s="61"/>
      <c r="B118" s="81" t="s">
        <v>62</v>
      </c>
      <c r="C118" s="14">
        <f>C59+C117</f>
        <v>145175912</v>
      </c>
      <c r="D118" s="56">
        <f>D59+D117</f>
        <v>167731367.99000001</v>
      </c>
      <c r="E118" s="56">
        <f>E59+E117</f>
        <v>79849245.520000011</v>
      </c>
      <c r="F118" s="86">
        <f>E118/C118*100</f>
        <v>55.001717860742637</v>
      </c>
      <c r="G118" s="423">
        <f t="shared" si="6"/>
        <v>47.605433901165433</v>
      </c>
    </row>
    <row r="119" spans="1:7" s="4" customFormat="1" ht="44.25" customHeight="1" x14ac:dyDescent="0.25">
      <c r="A119" s="390" t="s">
        <v>623</v>
      </c>
      <c r="B119" s="391"/>
      <c r="C119" s="391"/>
      <c r="D119" s="391"/>
      <c r="E119" s="391"/>
      <c r="F119" s="391"/>
      <c r="G119" s="391"/>
    </row>
  </sheetData>
  <mergeCells count="8">
    <mergeCell ref="A94:G94"/>
    <mergeCell ref="A104:G104"/>
    <mergeCell ref="A119:G119"/>
    <mergeCell ref="A4:G4"/>
    <mergeCell ref="B5:F5"/>
    <mergeCell ref="A9:G9"/>
    <mergeCell ref="A60:G60"/>
    <mergeCell ref="B61:F61"/>
  </mergeCells>
  <phoneticPr fontId="9" type="noConversion"/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topLeftCell="A196" zoomScaleNormal="100" zoomScaleSheetLayoutView="100" workbookViewId="0">
      <selection activeCell="B159" sqref="B159:E159"/>
    </sheetView>
  </sheetViews>
  <sheetFormatPr defaultRowHeight="12.75" x14ac:dyDescent="0.2"/>
  <cols>
    <col min="1" max="1" width="50.7109375" customWidth="1"/>
    <col min="2" max="2" width="13.42578125" customWidth="1"/>
    <col min="3" max="3" width="13.42578125" style="8" customWidth="1"/>
    <col min="4" max="4" width="11.140625" customWidth="1"/>
    <col min="5" max="5" width="11.5703125" customWidth="1"/>
    <col min="7" max="7" width="10.7109375" customWidth="1"/>
    <col min="8" max="8" width="10" customWidth="1"/>
  </cols>
  <sheetData>
    <row r="1" spans="1:9" ht="15" customHeight="1" x14ac:dyDescent="0.2">
      <c r="A1" s="392" t="s">
        <v>70</v>
      </c>
      <c r="B1" s="394"/>
      <c r="C1" s="394"/>
      <c r="D1" s="394"/>
      <c r="E1" s="394"/>
      <c r="F1" s="90"/>
      <c r="G1" s="90"/>
      <c r="H1" s="90"/>
      <c r="I1" s="7"/>
    </row>
    <row r="2" spans="1:9" ht="16.5" thickBot="1" x14ac:dyDescent="0.25">
      <c r="A2" s="392" t="s">
        <v>603</v>
      </c>
      <c r="B2" s="394"/>
      <c r="C2" s="394"/>
      <c r="D2" s="394"/>
      <c r="E2" s="394"/>
      <c r="F2" s="90"/>
      <c r="G2" s="90"/>
      <c r="H2" s="90"/>
      <c r="I2" s="7"/>
    </row>
    <row r="3" spans="1:9" ht="54.75" customHeight="1" x14ac:dyDescent="0.2">
      <c r="A3" s="21" t="s">
        <v>14</v>
      </c>
      <c r="B3" s="22" t="s">
        <v>69</v>
      </c>
      <c r="C3" s="315" t="s">
        <v>68</v>
      </c>
      <c r="D3" s="22" t="s">
        <v>67</v>
      </c>
      <c r="E3" s="23" t="s">
        <v>66</v>
      </c>
    </row>
    <row r="4" spans="1:9" x14ac:dyDescent="0.2">
      <c r="A4" s="400" t="s">
        <v>65</v>
      </c>
      <c r="B4" s="406"/>
      <c r="C4" s="406"/>
      <c r="D4" s="406"/>
      <c r="E4" s="407"/>
    </row>
    <row r="5" spans="1:9" ht="18.75" x14ac:dyDescent="0.2">
      <c r="A5" s="408" t="s">
        <v>15</v>
      </c>
      <c r="B5" s="409"/>
      <c r="C5" s="409"/>
      <c r="D5" s="409"/>
      <c r="E5" s="410"/>
    </row>
    <row r="6" spans="1:9" x14ac:dyDescent="0.2">
      <c r="A6" s="260" t="s">
        <v>146</v>
      </c>
      <c r="B6" s="24">
        <v>24648500</v>
      </c>
      <c r="C6" s="24">
        <v>23353358.739999998</v>
      </c>
      <c r="D6" s="15">
        <f>C6/B6*100</f>
        <v>94.745557498427885</v>
      </c>
      <c r="E6" s="20">
        <f>C6-B6</f>
        <v>-1295141.2600000016</v>
      </c>
    </row>
    <row r="7" spans="1:9" x14ac:dyDescent="0.2">
      <c r="A7" s="260" t="s">
        <v>147</v>
      </c>
      <c r="B7" s="24">
        <v>102200</v>
      </c>
      <c r="C7" s="24">
        <v>12115</v>
      </c>
      <c r="D7" s="15">
        <f t="shared" ref="D7:D21" si="0">C7/B7*100</f>
        <v>11.854207436399216</v>
      </c>
      <c r="E7" s="20">
        <f t="shared" ref="E7:E39" si="1">C7-B7</f>
        <v>-90085</v>
      </c>
    </row>
    <row r="8" spans="1:9" ht="25.5" x14ac:dyDescent="0.2">
      <c r="A8" s="261" t="s">
        <v>335</v>
      </c>
      <c r="B8" s="24">
        <v>43000</v>
      </c>
      <c r="C8" s="24">
        <v>54423.86</v>
      </c>
      <c r="D8" s="15">
        <f t="shared" si="0"/>
        <v>126.56711627906975</v>
      </c>
      <c r="E8" s="20">
        <f t="shared" si="1"/>
        <v>11423.86</v>
      </c>
    </row>
    <row r="9" spans="1:9" ht="25.5" x14ac:dyDescent="0.2">
      <c r="A9" s="262" t="s">
        <v>150</v>
      </c>
      <c r="B9" s="24">
        <v>624800</v>
      </c>
      <c r="C9" s="24">
        <v>425964.69</v>
      </c>
      <c r="D9" s="15"/>
      <c r="E9" s="20">
        <f t="shared" si="1"/>
        <v>-198835.31</v>
      </c>
    </row>
    <row r="10" spans="1:9" ht="25.5" x14ac:dyDescent="0.2">
      <c r="A10" s="35" t="s">
        <v>149</v>
      </c>
      <c r="B10" s="24">
        <v>2303600</v>
      </c>
      <c r="C10" s="24">
        <v>1471905.09</v>
      </c>
      <c r="D10" s="15"/>
      <c r="E10" s="20">
        <f t="shared" si="1"/>
        <v>-831694.90999999992</v>
      </c>
    </row>
    <row r="11" spans="1:9" ht="25.5" x14ac:dyDescent="0.2">
      <c r="A11" s="25" t="s">
        <v>148</v>
      </c>
      <c r="B11" s="24">
        <v>1192300</v>
      </c>
      <c r="C11" s="24">
        <v>1166479.06</v>
      </c>
      <c r="D11" s="15">
        <f t="shared" si="0"/>
        <v>97.834358802314853</v>
      </c>
      <c r="E11" s="20">
        <f t="shared" si="1"/>
        <v>-25820.939999999944</v>
      </c>
    </row>
    <row r="12" spans="1:9" x14ac:dyDescent="0.2">
      <c r="A12" s="25" t="s">
        <v>73</v>
      </c>
      <c r="B12" s="24">
        <v>26900</v>
      </c>
      <c r="C12" s="24">
        <v>12008.39</v>
      </c>
      <c r="D12" s="15">
        <f t="shared" si="0"/>
        <v>44.640855018587359</v>
      </c>
      <c r="E12" s="20">
        <f t="shared" si="1"/>
        <v>-14891.61</v>
      </c>
    </row>
    <row r="13" spans="1:9" x14ac:dyDescent="0.2">
      <c r="A13" s="25" t="s">
        <v>103</v>
      </c>
      <c r="B13" s="24">
        <v>1200</v>
      </c>
      <c r="C13" s="24">
        <v>453.5</v>
      </c>
      <c r="D13" s="15"/>
      <c r="E13" s="20">
        <f t="shared" si="1"/>
        <v>-746.5</v>
      </c>
    </row>
    <row r="14" spans="1:9" x14ac:dyDescent="0.2">
      <c r="A14" s="25" t="s">
        <v>104</v>
      </c>
      <c r="B14" s="24">
        <v>0</v>
      </c>
      <c r="C14" s="24">
        <v>0</v>
      </c>
      <c r="D14" s="15"/>
      <c r="E14" s="20">
        <f t="shared" si="1"/>
        <v>0</v>
      </c>
    </row>
    <row r="15" spans="1:9" x14ac:dyDescent="0.2">
      <c r="A15" s="25" t="s">
        <v>74</v>
      </c>
      <c r="B15" s="26">
        <v>349800</v>
      </c>
      <c r="C15" s="26">
        <v>566066.61</v>
      </c>
      <c r="D15" s="15">
        <f t="shared" si="0"/>
        <v>161.82578902229844</v>
      </c>
      <c r="E15" s="20">
        <f t="shared" si="1"/>
        <v>216266.61</v>
      </c>
    </row>
    <row r="16" spans="1:9" x14ac:dyDescent="0.2">
      <c r="A16" s="41" t="s">
        <v>75</v>
      </c>
      <c r="B16" s="19">
        <f>B17+B18+B19+B20</f>
        <v>8471200</v>
      </c>
      <c r="C16" s="19">
        <f>C17+C18+C19+C20</f>
        <v>8235864.2000000002</v>
      </c>
      <c r="D16" s="16">
        <f t="shared" si="0"/>
        <v>97.221930777221644</v>
      </c>
      <c r="E16" s="17">
        <f t="shared" si="1"/>
        <v>-235335.79999999981</v>
      </c>
      <c r="F16" s="43"/>
      <c r="G16" s="43"/>
      <c r="H16" s="43"/>
    </row>
    <row r="17" spans="1:5" x14ac:dyDescent="0.2">
      <c r="A17" s="25" t="s">
        <v>95</v>
      </c>
      <c r="B17" s="24">
        <v>1526800</v>
      </c>
      <c r="C17" s="24">
        <v>1510335.25</v>
      </c>
      <c r="D17" s="15">
        <f t="shared" si="0"/>
        <v>98.921617107676184</v>
      </c>
      <c r="E17" s="20">
        <f t="shared" si="1"/>
        <v>-16464.75</v>
      </c>
    </row>
    <row r="18" spans="1:5" x14ac:dyDescent="0.2">
      <c r="A18" s="25" t="s">
        <v>76</v>
      </c>
      <c r="B18" s="24">
        <v>5952600</v>
      </c>
      <c r="C18" s="24">
        <v>5701593.5300000003</v>
      </c>
      <c r="D18" s="15">
        <f t="shared" si="0"/>
        <v>95.783246480529513</v>
      </c>
      <c r="E18" s="20">
        <f t="shared" si="1"/>
        <v>-251006.46999999974</v>
      </c>
    </row>
    <row r="19" spans="1:5" x14ac:dyDescent="0.2">
      <c r="A19" s="25" t="s">
        <v>77</v>
      </c>
      <c r="B19" s="24">
        <v>152100</v>
      </c>
      <c r="C19" s="24">
        <v>100402.43</v>
      </c>
      <c r="D19" s="15">
        <f t="shared" si="0"/>
        <v>66.010802103879016</v>
      </c>
      <c r="E19" s="20">
        <f t="shared" si="1"/>
        <v>-51697.570000000007</v>
      </c>
    </row>
    <row r="20" spans="1:5" ht="14.25" customHeight="1" x14ac:dyDescent="0.2">
      <c r="A20" s="25" t="s">
        <v>159</v>
      </c>
      <c r="B20" s="24">
        <v>839700</v>
      </c>
      <c r="C20" s="24">
        <v>923532.99</v>
      </c>
      <c r="D20" s="15">
        <f t="shared" si="0"/>
        <v>109.983683458378</v>
      </c>
      <c r="E20" s="20">
        <f t="shared" si="1"/>
        <v>83832.989999999991</v>
      </c>
    </row>
    <row r="21" spans="1:5" s="12" customFormat="1" ht="14.25" customHeight="1" x14ac:dyDescent="0.2">
      <c r="A21" s="13" t="s">
        <v>324</v>
      </c>
      <c r="B21" s="56">
        <f>53800+124700</f>
        <v>178500</v>
      </c>
      <c r="C21" s="56">
        <f>45949.16+4586.7</f>
        <v>50535.86</v>
      </c>
      <c r="D21" s="16">
        <f t="shared" si="0"/>
        <v>28.311406162464987</v>
      </c>
      <c r="E21" s="17">
        <f t="shared" si="1"/>
        <v>-127964.14</v>
      </c>
    </row>
    <row r="22" spans="1:5" ht="33.75" customHeight="1" x14ac:dyDescent="0.2">
      <c r="A22" s="25" t="s">
        <v>323</v>
      </c>
      <c r="B22" s="24"/>
      <c r="C22" s="24"/>
      <c r="D22" s="15"/>
      <c r="E22" s="20">
        <f t="shared" si="1"/>
        <v>0</v>
      </c>
    </row>
    <row r="23" spans="1:5" ht="24" customHeight="1" x14ac:dyDescent="0.2">
      <c r="A23" s="41" t="s">
        <v>78</v>
      </c>
      <c r="B23" s="19">
        <f>B24+B25+B26</f>
        <v>6574400</v>
      </c>
      <c r="C23" s="19">
        <f>C24+C25+C26</f>
        <v>6896791.9800000004</v>
      </c>
      <c r="D23" s="42">
        <f t="shared" ref="D23:D31" si="2">C23/B23*100</f>
        <v>104.90374756631783</v>
      </c>
      <c r="E23" s="44">
        <f>C23-B23</f>
        <v>322391.98000000045</v>
      </c>
    </row>
    <row r="24" spans="1:5" x14ac:dyDescent="0.2">
      <c r="A24" s="25" t="s">
        <v>79</v>
      </c>
      <c r="B24" s="24">
        <v>243200</v>
      </c>
      <c r="C24" s="24">
        <v>226225.82</v>
      </c>
      <c r="D24" s="15">
        <f t="shared" si="2"/>
        <v>93.020485197368416</v>
      </c>
      <c r="E24" s="20">
        <f t="shared" si="1"/>
        <v>-16974.179999999993</v>
      </c>
    </row>
    <row r="25" spans="1:5" x14ac:dyDescent="0.2">
      <c r="A25" s="25" t="s">
        <v>80</v>
      </c>
      <c r="B25" s="24">
        <v>4011800</v>
      </c>
      <c r="C25" s="24">
        <v>3970326.93</v>
      </c>
      <c r="D25" s="15">
        <f t="shared" si="2"/>
        <v>98.966222892467229</v>
      </c>
      <c r="E25" s="20">
        <f t="shared" si="1"/>
        <v>-41473.069999999832</v>
      </c>
    </row>
    <row r="26" spans="1:5" ht="25.5" x14ac:dyDescent="0.2">
      <c r="A26" s="27" t="s">
        <v>81</v>
      </c>
      <c r="B26" s="24">
        <v>2319400</v>
      </c>
      <c r="C26" s="24">
        <v>2700239.23</v>
      </c>
      <c r="D26" s="15">
        <f t="shared" si="2"/>
        <v>116.41973053375874</v>
      </c>
      <c r="E26" s="20">
        <f t="shared" si="1"/>
        <v>380839.23</v>
      </c>
    </row>
    <row r="27" spans="1:5" x14ac:dyDescent="0.2">
      <c r="A27" s="25" t="s">
        <v>83</v>
      </c>
      <c r="B27" s="24">
        <v>45200</v>
      </c>
      <c r="C27" s="24">
        <v>53833.94</v>
      </c>
      <c r="D27" s="15">
        <f t="shared" si="2"/>
        <v>119.10163716814159</v>
      </c>
      <c r="E27" s="20">
        <f t="shared" si="1"/>
        <v>8633.9400000000023</v>
      </c>
    </row>
    <row r="28" spans="1:5" ht="44.25" customHeight="1" x14ac:dyDescent="0.2">
      <c r="A28" s="25" t="s">
        <v>93</v>
      </c>
      <c r="B28" s="24">
        <v>87000</v>
      </c>
      <c r="C28" s="24">
        <v>113458.1</v>
      </c>
      <c r="D28" s="15">
        <f t="shared" si="2"/>
        <v>130.41160919540232</v>
      </c>
      <c r="E28" s="20">
        <f t="shared" si="1"/>
        <v>26458.100000000006</v>
      </c>
    </row>
    <row r="29" spans="1:5" ht="42.75" customHeight="1" x14ac:dyDescent="0.2">
      <c r="A29" s="25" t="s">
        <v>112</v>
      </c>
      <c r="B29" s="24">
        <v>15000</v>
      </c>
      <c r="C29" s="24">
        <v>22410</v>
      </c>
      <c r="D29" s="15">
        <f t="shared" si="2"/>
        <v>149.4</v>
      </c>
      <c r="E29" s="20">
        <f>C29-B29</f>
        <v>7410</v>
      </c>
    </row>
    <row r="30" spans="1:5" x14ac:dyDescent="0.2">
      <c r="A30" s="25" t="s">
        <v>84</v>
      </c>
      <c r="B30" s="24">
        <v>243600</v>
      </c>
      <c r="C30" s="24">
        <v>177978.77</v>
      </c>
      <c r="D30" s="15">
        <f t="shared" si="2"/>
        <v>73.06189244663382</v>
      </c>
      <c r="E30" s="20">
        <f>C30-B30</f>
        <v>-65621.23000000001</v>
      </c>
    </row>
    <row r="31" spans="1:5" ht="25.5" x14ac:dyDescent="0.2">
      <c r="A31" s="28" t="s">
        <v>94</v>
      </c>
      <c r="B31" s="24">
        <v>70800</v>
      </c>
      <c r="C31" s="24">
        <v>117380</v>
      </c>
      <c r="D31" s="15">
        <f t="shared" si="2"/>
        <v>165.79096045197741</v>
      </c>
      <c r="E31" s="20">
        <f>C31-B31</f>
        <v>46580</v>
      </c>
    </row>
    <row r="32" spans="1:5" ht="40.5" customHeight="1" x14ac:dyDescent="0.2">
      <c r="A32" s="25" t="s">
        <v>160</v>
      </c>
      <c r="B32" s="24"/>
      <c r="C32" s="24">
        <v>5</v>
      </c>
      <c r="D32" s="15"/>
      <c r="E32" s="20">
        <f t="shared" si="1"/>
        <v>5</v>
      </c>
    </row>
    <row r="33" spans="1:10" ht="12.75" customHeight="1" x14ac:dyDescent="0.2">
      <c r="A33" s="25" t="s">
        <v>16</v>
      </c>
      <c r="B33" s="24">
        <v>1600</v>
      </c>
      <c r="C33" s="24">
        <v>39448.120000000003</v>
      </c>
      <c r="D33" s="15">
        <f t="shared" ref="D33:D50" si="3">C33/B33*100</f>
        <v>2465.5075000000002</v>
      </c>
      <c r="E33" s="20">
        <f t="shared" si="1"/>
        <v>37848.120000000003</v>
      </c>
    </row>
    <row r="34" spans="1:10" ht="21" hidden="1" customHeight="1" x14ac:dyDescent="0.2">
      <c r="A34" s="25" t="s">
        <v>161</v>
      </c>
      <c r="B34" s="24"/>
      <c r="C34" s="24">
        <v>0</v>
      </c>
      <c r="D34" s="15" t="e">
        <f t="shared" si="3"/>
        <v>#DIV/0!</v>
      </c>
      <c r="E34" s="20">
        <f t="shared" si="1"/>
        <v>0</v>
      </c>
    </row>
    <row r="35" spans="1:10" ht="74.25" customHeight="1" x14ac:dyDescent="0.2">
      <c r="A35" s="25" t="s">
        <v>336</v>
      </c>
      <c r="B35" s="24"/>
      <c r="C35" s="24"/>
      <c r="D35" s="15"/>
      <c r="E35" s="20">
        <f t="shared" si="1"/>
        <v>0</v>
      </c>
    </row>
    <row r="36" spans="1:10" x14ac:dyDescent="0.2">
      <c r="A36" s="25" t="s">
        <v>64</v>
      </c>
      <c r="B36" s="24">
        <v>0</v>
      </c>
      <c r="C36" s="24">
        <v>853.22</v>
      </c>
      <c r="D36" s="15"/>
      <c r="E36" s="20">
        <f t="shared" si="1"/>
        <v>853.22</v>
      </c>
    </row>
    <row r="37" spans="1:10" ht="77.25" customHeight="1" x14ac:dyDescent="0.2">
      <c r="A37" s="25" t="s">
        <v>574</v>
      </c>
      <c r="B37" s="24">
        <v>0</v>
      </c>
      <c r="C37" s="24">
        <v>5316.01</v>
      </c>
      <c r="D37" s="15"/>
      <c r="E37" s="20">
        <f t="shared" si="1"/>
        <v>5316.01</v>
      </c>
    </row>
    <row r="38" spans="1:10" x14ac:dyDescent="0.2">
      <c r="A38" s="25"/>
      <c r="B38" s="24"/>
      <c r="C38" s="24"/>
      <c r="D38" s="15"/>
      <c r="E38" s="268"/>
    </row>
    <row r="39" spans="1:10" ht="76.5" customHeight="1" x14ac:dyDescent="0.2">
      <c r="A39" s="25" t="s">
        <v>322</v>
      </c>
      <c r="B39" s="24"/>
      <c r="C39" s="24">
        <v>0</v>
      </c>
      <c r="D39" s="15"/>
      <c r="E39" s="24">
        <f t="shared" si="1"/>
        <v>0</v>
      </c>
    </row>
    <row r="40" spans="1:10" s="12" customFormat="1" ht="15" x14ac:dyDescent="0.25">
      <c r="A40" s="13" t="s">
        <v>162</v>
      </c>
      <c r="B40" s="56">
        <f>SUM(B41:B51)</f>
        <v>28819949</v>
      </c>
      <c r="C40" s="56">
        <f>SUM(C41:C51)</f>
        <v>28801996</v>
      </c>
      <c r="D40" s="15">
        <f t="shared" si="3"/>
        <v>99.937706343616355</v>
      </c>
      <c r="E40" s="56">
        <f>SUM(E41:E51)</f>
        <v>-17953</v>
      </c>
      <c r="J40" s="263"/>
    </row>
    <row r="41" spans="1:10" ht="51" customHeight="1" x14ac:dyDescent="0.2">
      <c r="A41" s="25" t="s">
        <v>565</v>
      </c>
      <c r="B41" s="37"/>
      <c r="C41" s="37"/>
      <c r="D41" s="15"/>
      <c r="E41" s="20">
        <f t="shared" ref="E41:E51" si="4">C41-B41</f>
        <v>0</v>
      </c>
      <c r="F41" s="43"/>
    </row>
    <row r="42" spans="1:10" ht="35.25" customHeight="1" x14ac:dyDescent="0.2">
      <c r="A42" s="25" t="s">
        <v>566</v>
      </c>
      <c r="B42" s="37">
        <v>22085200</v>
      </c>
      <c r="C42" s="37">
        <v>22085200</v>
      </c>
      <c r="D42" s="15">
        <f t="shared" si="3"/>
        <v>100</v>
      </c>
      <c r="E42" s="20">
        <f t="shared" si="4"/>
        <v>0</v>
      </c>
      <c r="F42" s="43"/>
    </row>
    <row r="43" spans="1:10" ht="36.75" customHeight="1" x14ac:dyDescent="0.2">
      <c r="A43" s="25" t="s">
        <v>567</v>
      </c>
      <c r="B43" s="37">
        <v>3467500</v>
      </c>
      <c r="C43" s="37">
        <v>3467500</v>
      </c>
      <c r="D43" s="15">
        <f t="shared" si="3"/>
        <v>100</v>
      </c>
      <c r="E43" s="20">
        <f t="shared" si="4"/>
        <v>0</v>
      </c>
      <c r="F43" s="43"/>
    </row>
    <row r="44" spans="1:10" ht="37.5" customHeight="1" x14ac:dyDescent="0.2">
      <c r="A44" s="25" t="s">
        <v>297</v>
      </c>
      <c r="B44" s="37"/>
      <c r="C44" s="37"/>
      <c r="D44" s="15"/>
      <c r="E44" s="20">
        <f t="shared" si="4"/>
        <v>0</v>
      </c>
      <c r="F44" s="43"/>
    </row>
    <row r="45" spans="1:10" ht="51" x14ac:dyDescent="0.2">
      <c r="A45" s="25" t="s">
        <v>173</v>
      </c>
      <c r="B45" s="37">
        <v>1969800</v>
      </c>
      <c r="C45" s="37">
        <v>1969800</v>
      </c>
      <c r="D45" s="15">
        <f t="shared" si="3"/>
        <v>100</v>
      </c>
      <c r="E45" s="20">
        <f t="shared" si="4"/>
        <v>0</v>
      </c>
      <c r="F45" s="43"/>
    </row>
    <row r="46" spans="1:10" ht="48.75" customHeight="1" x14ac:dyDescent="0.2">
      <c r="A46" s="25" t="s">
        <v>337</v>
      </c>
      <c r="B46" s="37">
        <v>554063</v>
      </c>
      <c r="C46" s="37">
        <v>554063</v>
      </c>
      <c r="D46" s="15">
        <f t="shared" si="3"/>
        <v>100</v>
      </c>
      <c r="E46" s="20">
        <f t="shared" si="4"/>
        <v>0</v>
      </c>
      <c r="F46" s="43"/>
    </row>
    <row r="47" spans="1:10" ht="38.25" x14ac:dyDescent="0.2">
      <c r="A47" s="25" t="s">
        <v>296</v>
      </c>
      <c r="B47" s="37">
        <v>96550</v>
      </c>
      <c r="C47" s="37">
        <v>96550</v>
      </c>
      <c r="D47" s="15"/>
      <c r="E47" s="20">
        <f t="shared" si="4"/>
        <v>0</v>
      </c>
      <c r="F47" s="43"/>
    </row>
    <row r="48" spans="1:10" ht="41.25" customHeight="1" x14ac:dyDescent="0.2">
      <c r="A48" s="25" t="s">
        <v>174</v>
      </c>
      <c r="B48" s="37">
        <v>268315</v>
      </c>
      <c r="C48" s="37">
        <v>268315</v>
      </c>
      <c r="D48" s="15">
        <f t="shared" si="3"/>
        <v>100</v>
      </c>
      <c r="E48" s="20">
        <f t="shared" si="4"/>
        <v>0</v>
      </c>
      <c r="F48" s="43"/>
    </row>
    <row r="49" spans="1:8" ht="58.5" customHeight="1" x14ac:dyDescent="0.2">
      <c r="A49" s="25" t="s">
        <v>614</v>
      </c>
      <c r="B49" s="37">
        <v>32901</v>
      </c>
      <c r="C49" s="37">
        <v>32901</v>
      </c>
      <c r="D49" s="15"/>
      <c r="E49" s="20">
        <f t="shared" si="4"/>
        <v>0</v>
      </c>
      <c r="F49" s="43"/>
    </row>
    <row r="50" spans="1:8" ht="23.25" customHeight="1" x14ac:dyDescent="0.2">
      <c r="A50" s="25" t="s">
        <v>175</v>
      </c>
      <c r="B50" s="37">
        <v>345620</v>
      </c>
      <c r="C50" s="37">
        <v>327667</v>
      </c>
      <c r="D50" s="15">
        <f t="shared" si="3"/>
        <v>94.80556680747641</v>
      </c>
      <c r="E50" s="20">
        <f t="shared" si="4"/>
        <v>-17953</v>
      </c>
      <c r="F50" s="43"/>
    </row>
    <row r="51" spans="1:8" ht="67.5" customHeight="1" x14ac:dyDescent="0.2">
      <c r="A51" s="25" t="s">
        <v>564</v>
      </c>
      <c r="B51" s="37"/>
      <c r="C51" s="37"/>
      <c r="D51" s="15"/>
      <c r="E51" s="20">
        <f t="shared" si="4"/>
        <v>0</v>
      </c>
      <c r="F51" s="43"/>
      <c r="G51" s="8"/>
      <c r="H51" s="8"/>
    </row>
    <row r="52" spans="1:8" ht="23.25" hidden="1" customHeight="1" x14ac:dyDescent="0.2">
      <c r="A52" s="61"/>
      <c r="B52" s="61"/>
      <c r="C52" s="316"/>
      <c r="D52" s="61"/>
      <c r="E52" s="61"/>
      <c r="F52" s="43"/>
    </row>
    <row r="53" spans="1:8" s="57" customFormat="1" ht="12.75" customHeight="1" x14ac:dyDescent="0.2">
      <c r="A53" s="62" t="s">
        <v>17</v>
      </c>
      <c r="B53" s="70">
        <f>B6+B7+B9+B10+B11+B12+B13+B14+B15+B16+B21+B22+B23+B27+B28+B29+B30+B31+B32+B33+B36+B39+B8+B35+B37</f>
        <v>44979600</v>
      </c>
      <c r="C53" s="70">
        <f>C6+C7+C9+C10+C11+C12+C13+C14+C15+C16+C21+C22+C23+C27+C28+C29+C30+C31+C32+C33+C36+C39+C8+C35+C37</f>
        <v>42776650.140000001</v>
      </c>
      <c r="D53" s="68">
        <f>C53/B53*100</f>
        <v>95.102335592135105</v>
      </c>
      <c r="E53" s="70">
        <f>E6+E7+E9+E10+E11+E12+E13+E14+E15+E16+E21+E22+E23+E27+E28+E29+E30+E31+E32+E33+E36+E39+E8+E35+E37</f>
        <v>-2202949.8600000008</v>
      </c>
    </row>
    <row r="54" spans="1:8" s="57" customFormat="1" ht="14.25" x14ac:dyDescent="0.2">
      <c r="A54" s="67" t="s">
        <v>18</v>
      </c>
      <c r="B54" s="71">
        <f>B53+B40</f>
        <v>73799549</v>
      </c>
      <c r="C54" s="71">
        <f>C53+C40</f>
        <v>71578646.140000001</v>
      </c>
      <c r="D54" s="68">
        <f>C54/B54*100</f>
        <v>96.990628140559508</v>
      </c>
      <c r="E54" s="71">
        <f>E53+E40</f>
        <v>-2220902.8600000008</v>
      </c>
      <c r="F54" s="69"/>
      <c r="G54" s="66"/>
    </row>
    <row r="55" spans="1:8" s="57" customFormat="1" ht="15" customHeight="1" x14ac:dyDescent="0.2">
      <c r="A55" s="403" t="s">
        <v>19</v>
      </c>
      <c r="B55" s="404"/>
      <c r="C55" s="404"/>
      <c r="D55" s="404"/>
      <c r="E55" s="405"/>
    </row>
    <row r="56" spans="1:8" ht="20.25" customHeight="1" x14ac:dyDescent="0.2">
      <c r="A56" s="25" t="s">
        <v>82</v>
      </c>
      <c r="B56" s="24">
        <v>26600</v>
      </c>
      <c r="C56" s="24">
        <v>32372.35</v>
      </c>
      <c r="D56" s="16">
        <f>C56/B56*100</f>
        <v>121.70056390977444</v>
      </c>
      <c r="E56" s="17">
        <f>C56-B56</f>
        <v>5772.3499999999985</v>
      </c>
    </row>
    <row r="57" spans="1:8" ht="39" customHeight="1" x14ac:dyDescent="0.2">
      <c r="A57" s="32" t="s">
        <v>153</v>
      </c>
      <c r="B57" s="31">
        <v>0</v>
      </c>
      <c r="C57" s="24">
        <v>94365.75</v>
      </c>
      <c r="D57" s="16"/>
      <c r="E57" s="17">
        <f>C57-B57</f>
        <v>94365.75</v>
      </c>
    </row>
    <row r="58" spans="1:8" ht="51" x14ac:dyDescent="0.2">
      <c r="A58" s="32" t="s">
        <v>165</v>
      </c>
      <c r="B58" s="130">
        <v>0</v>
      </c>
      <c r="C58" s="24">
        <v>10637.34</v>
      </c>
      <c r="D58" s="16"/>
      <c r="E58" s="17">
        <f>C58-B58</f>
        <v>10637.34</v>
      </c>
    </row>
    <row r="59" spans="1:8" ht="23.25" customHeight="1" x14ac:dyDescent="0.2">
      <c r="A59" s="25" t="s">
        <v>176</v>
      </c>
      <c r="B59" s="24"/>
      <c r="C59" s="24"/>
      <c r="D59" s="16">
        <v>0</v>
      </c>
      <c r="E59" s="17">
        <f>C59-B59</f>
        <v>0</v>
      </c>
    </row>
    <row r="60" spans="1:8" s="12" customFormat="1" x14ac:dyDescent="0.2">
      <c r="A60" s="59" t="s">
        <v>166</v>
      </c>
      <c r="B60" s="56">
        <f>B61+B62+B63+B64+B65</f>
        <v>4087784.13</v>
      </c>
      <c r="C60" s="56">
        <f>C61+C62+C63+C64+C65</f>
        <v>7143178.629999999</v>
      </c>
      <c r="D60" s="16">
        <f t="shared" ref="D60:D65" si="5">C60/B60*100</f>
        <v>174.74451690285315</v>
      </c>
      <c r="E60" s="17">
        <f>C60-B60</f>
        <v>3055394.4999999991</v>
      </c>
    </row>
    <row r="61" spans="1:8" ht="29.25" customHeight="1" x14ac:dyDescent="0.2">
      <c r="A61" s="58" t="s">
        <v>167</v>
      </c>
      <c r="B61" s="24">
        <v>708596.5</v>
      </c>
      <c r="C61" s="24">
        <v>420656.05</v>
      </c>
      <c r="D61" s="15">
        <f t="shared" si="5"/>
        <v>59.364680745671194</v>
      </c>
      <c r="E61" s="20">
        <f t="shared" ref="E61:E67" si="6">C61-B61</f>
        <v>-287940.45</v>
      </c>
    </row>
    <row r="62" spans="1:8" ht="17.25" customHeight="1" x14ac:dyDescent="0.2">
      <c r="A62" s="30" t="s">
        <v>151</v>
      </c>
      <c r="B62" s="31">
        <v>23152</v>
      </c>
      <c r="C62" s="31">
        <v>9984.73</v>
      </c>
      <c r="D62" s="15">
        <f t="shared" si="5"/>
        <v>43.126857290946788</v>
      </c>
      <c r="E62" s="20">
        <f t="shared" si="6"/>
        <v>-13167.27</v>
      </c>
    </row>
    <row r="63" spans="1:8" ht="38.25" x14ac:dyDescent="0.2">
      <c r="A63" s="32" t="s">
        <v>152</v>
      </c>
      <c r="B63" s="31">
        <v>4877.84</v>
      </c>
      <c r="C63" s="31">
        <v>10222.280000000001</v>
      </c>
      <c r="D63" s="15">
        <f t="shared" si="5"/>
        <v>209.56570941236285</v>
      </c>
      <c r="E63" s="20">
        <f t="shared" si="6"/>
        <v>5344.4400000000005</v>
      </c>
    </row>
    <row r="64" spans="1:8" x14ac:dyDescent="0.2">
      <c r="A64" s="30" t="s">
        <v>163</v>
      </c>
      <c r="B64" s="31">
        <v>2804580.26</v>
      </c>
      <c r="C64" s="31">
        <v>5609160.5199999996</v>
      </c>
      <c r="D64" s="15">
        <f t="shared" si="5"/>
        <v>200</v>
      </c>
      <c r="E64" s="20">
        <f t="shared" si="6"/>
        <v>2804580.26</v>
      </c>
    </row>
    <row r="65" spans="1:7" ht="54" customHeight="1" x14ac:dyDescent="0.2">
      <c r="A65" s="32" t="s">
        <v>164</v>
      </c>
      <c r="B65" s="31">
        <v>546577.53</v>
      </c>
      <c r="C65" s="31">
        <v>1093155.05</v>
      </c>
      <c r="D65" s="15">
        <f t="shared" si="5"/>
        <v>199.9999981704334</v>
      </c>
      <c r="E65" s="20">
        <f t="shared" si="6"/>
        <v>546577.52</v>
      </c>
    </row>
    <row r="66" spans="1:7" hidden="1" x14ac:dyDescent="0.2">
      <c r="A66" s="30" t="s">
        <v>177</v>
      </c>
      <c r="B66" s="29">
        <v>0</v>
      </c>
      <c r="C66" s="20">
        <v>0</v>
      </c>
      <c r="D66" s="15"/>
      <c r="E66" s="20">
        <f t="shared" si="6"/>
        <v>0</v>
      </c>
    </row>
    <row r="67" spans="1:7" x14ac:dyDescent="0.2">
      <c r="A67" s="30" t="s">
        <v>325</v>
      </c>
      <c r="B67" s="103"/>
      <c r="C67" s="20">
        <v>0</v>
      </c>
      <c r="D67" s="15">
        <v>0</v>
      </c>
      <c r="E67" s="20">
        <f t="shared" si="6"/>
        <v>0</v>
      </c>
    </row>
    <row r="68" spans="1:7" s="57" customFormat="1" ht="14.25" customHeight="1" x14ac:dyDescent="0.2">
      <c r="A68" s="62" t="s">
        <v>20</v>
      </c>
      <c r="B68" s="63">
        <f>B56+B57+B58+B59+B60+B66+B67</f>
        <v>4114384.13</v>
      </c>
      <c r="C68" s="63">
        <f>C56+C57+C58+C59+C60+C66+C67</f>
        <v>7280554.0699999994</v>
      </c>
      <c r="D68" s="64">
        <f>C68/B68*100</f>
        <v>176.95367860559969</v>
      </c>
      <c r="E68" s="65">
        <f>C68-B68</f>
        <v>3166169.9399999995</v>
      </c>
      <c r="F68" s="66"/>
    </row>
    <row r="69" spans="1:7" s="57" customFormat="1" ht="14.25" customHeight="1" x14ac:dyDescent="0.2">
      <c r="A69" s="62" t="s">
        <v>388</v>
      </c>
      <c r="B69" s="63"/>
      <c r="C69" s="63">
        <v>0</v>
      </c>
      <c r="D69" s="64"/>
      <c r="E69" s="65"/>
      <c r="F69" s="66"/>
    </row>
    <row r="70" spans="1:7" s="57" customFormat="1" ht="43.5" customHeight="1" x14ac:dyDescent="0.25">
      <c r="A70" s="88" t="s">
        <v>175</v>
      </c>
      <c r="B70" s="63"/>
      <c r="C70" s="63">
        <v>0</v>
      </c>
      <c r="D70" s="15">
        <v>0</v>
      </c>
      <c r="E70" s="20">
        <f>C70-B70</f>
        <v>0</v>
      </c>
      <c r="F70" s="66"/>
    </row>
    <row r="71" spans="1:7" s="57" customFormat="1" ht="19.5" customHeight="1" x14ac:dyDescent="0.2">
      <c r="A71" s="89" t="s">
        <v>298</v>
      </c>
      <c r="B71" s="63">
        <f>B68+B69</f>
        <v>4114384.13</v>
      </c>
      <c r="C71" s="63">
        <f>C68+C69</f>
        <v>7280554.0699999994</v>
      </c>
      <c r="D71" s="16">
        <f>C71/B71*100</f>
        <v>176.95367860559969</v>
      </c>
      <c r="E71" s="65">
        <f>C71-B71</f>
        <v>3166169.9399999995</v>
      </c>
      <c r="F71" s="66"/>
    </row>
    <row r="72" spans="1:7" s="57" customFormat="1" ht="21" customHeight="1" x14ac:dyDescent="0.2">
      <c r="A72" s="67" t="s">
        <v>106</v>
      </c>
      <c r="B72" s="63">
        <f>B54+B71</f>
        <v>77913933.129999995</v>
      </c>
      <c r="C72" s="63">
        <f>C54+C71</f>
        <v>78859200.209999993</v>
      </c>
      <c r="D72" s="68">
        <f>C72/B72*100</f>
        <v>101.21321956423739</v>
      </c>
      <c r="E72" s="65">
        <f>C72-B72</f>
        <v>945267.07999999821</v>
      </c>
      <c r="F72" s="69"/>
      <c r="G72" s="69"/>
    </row>
    <row r="73" spans="1:7" ht="15.75" customHeight="1" x14ac:dyDescent="0.2">
      <c r="A73" s="45"/>
      <c r="B73" s="47"/>
      <c r="C73" s="47"/>
      <c r="D73" s="42"/>
      <c r="E73" s="44"/>
      <c r="F73" s="46"/>
      <c r="G73" s="46"/>
    </row>
    <row r="74" spans="1:7" x14ac:dyDescent="0.2">
      <c r="A74" s="400" t="s">
        <v>21</v>
      </c>
      <c r="B74" s="401"/>
      <c r="C74" s="401"/>
      <c r="D74" s="401"/>
      <c r="E74" s="402"/>
      <c r="F74" s="92"/>
    </row>
    <row r="75" spans="1:7" x14ac:dyDescent="0.2">
      <c r="A75" s="400" t="s">
        <v>22</v>
      </c>
      <c r="B75" s="401"/>
      <c r="C75" s="401"/>
      <c r="D75" s="401"/>
      <c r="E75" s="402"/>
    </row>
    <row r="76" spans="1:7" ht="51" x14ac:dyDescent="0.2">
      <c r="A76" s="33" t="s">
        <v>181</v>
      </c>
      <c r="B76" s="31">
        <v>9331943</v>
      </c>
      <c r="C76" s="31">
        <v>6692160.7000000002</v>
      </c>
      <c r="D76" s="15">
        <f>C76/B76*100</f>
        <v>71.712404372808535</v>
      </c>
      <c r="E76" s="20">
        <f>C76-B76</f>
        <v>-2639782.2999999998</v>
      </c>
    </row>
    <row r="77" spans="1:7" x14ac:dyDescent="0.2">
      <c r="A77" s="33" t="s">
        <v>182</v>
      </c>
      <c r="B77" s="31">
        <v>160021</v>
      </c>
      <c r="C77" s="31">
        <v>96930.880000000005</v>
      </c>
      <c r="D77" s="15">
        <f>C77/B77*100</f>
        <v>60.573849682229209</v>
      </c>
      <c r="E77" s="20">
        <f>C77-B77</f>
        <v>-63090.119999999995</v>
      </c>
    </row>
    <row r="78" spans="1:7" x14ac:dyDescent="0.2">
      <c r="A78" s="33" t="s">
        <v>183</v>
      </c>
      <c r="B78" s="31">
        <v>15315414</v>
      </c>
      <c r="C78" s="31">
        <v>11773685.310000001</v>
      </c>
      <c r="D78" s="15">
        <f t="shared" ref="D78:D125" si="7">C78/B78*100</f>
        <v>76.87474403238464</v>
      </c>
      <c r="E78" s="20">
        <f t="shared" ref="E78:E125" si="8">C78-B78</f>
        <v>-3541728.6899999995</v>
      </c>
    </row>
    <row r="79" spans="1:7" ht="51" x14ac:dyDescent="0.2">
      <c r="A79" s="33" t="s">
        <v>184</v>
      </c>
      <c r="B79" s="31">
        <v>36381011.93</v>
      </c>
      <c r="C79" s="31">
        <v>29810998.710000001</v>
      </c>
      <c r="D79" s="15">
        <f t="shared" si="7"/>
        <v>81.941092697912765</v>
      </c>
      <c r="E79" s="20">
        <f t="shared" si="8"/>
        <v>-6570013.2199999988</v>
      </c>
    </row>
    <row r="80" spans="1:7" ht="25.5" x14ac:dyDescent="0.2">
      <c r="A80" s="33" t="s">
        <v>168</v>
      </c>
      <c r="B80" s="31">
        <v>2595947</v>
      </c>
      <c r="C80" s="31">
        <v>1918849.56</v>
      </c>
      <c r="D80" s="15">
        <f t="shared" si="7"/>
        <v>73.917131590128776</v>
      </c>
      <c r="E80" s="20">
        <f t="shared" si="8"/>
        <v>-677097.44</v>
      </c>
    </row>
    <row r="81" spans="1:5" ht="38.25" x14ac:dyDescent="0.2">
      <c r="A81" s="33" t="s">
        <v>185</v>
      </c>
      <c r="B81" s="31">
        <v>2234199</v>
      </c>
      <c r="C81" s="31">
        <v>2002675.47</v>
      </c>
      <c r="D81" s="15">
        <f t="shared" si="7"/>
        <v>89.637291485673387</v>
      </c>
      <c r="E81" s="20">
        <f t="shared" si="8"/>
        <v>-231523.53000000003</v>
      </c>
    </row>
    <row r="82" spans="1:5" ht="25.5" x14ac:dyDescent="0.2">
      <c r="A82" s="33" t="s">
        <v>186</v>
      </c>
      <c r="B82" s="31">
        <v>525392</v>
      </c>
      <c r="C82" s="31">
        <v>443957.31</v>
      </c>
      <c r="D82" s="15">
        <f t="shared" si="7"/>
        <v>84.500203657459565</v>
      </c>
      <c r="E82" s="20">
        <f t="shared" si="8"/>
        <v>-81434.69</v>
      </c>
    </row>
    <row r="83" spans="1:5" ht="16.5" customHeight="1" x14ac:dyDescent="0.2">
      <c r="A83" s="33" t="s">
        <v>187</v>
      </c>
      <c r="B83" s="31">
        <v>3033082</v>
      </c>
      <c r="C83" s="31">
        <v>2437719.09</v>
      </c>
      <c r="D83" s="15">
        <f t="shared" si="7"/>
        <v>80.371024917888803</v>
      </c>
      <c r="E83" s="20">
        <f t="shared" si="8"/>
        <v>-595362.91000000015</v>
      </c>
    </row>
    <row r="84" spans="1:5" x14ac:dyDescent="0.2">
      <c r="A84" s="33" t="s">
        <v>188</v>
      </c>
      <c r="B84" s="31">
        <v>244860</v>
      </c>
      <c r="C84" s="31">
        <v>70691.3</v>
      </c>
      <c r="D84" s="15">
        <f t="shared" si="7"/>
        <v>28.870089030466389</v>
      </c>
      <c r="E84" s="20">
        <f t="shared" si="8"/>
        <v>-174168.7</v>
      </c>
    </row>
    <row r="85" spans="1:5" x14ac:dyDescent="0.2">
      <c r="A85" s="33" t="s">
        <v>326</v>
      </c>
      <c r="B85" s="31">
        <v>558863</v>
      </c>
      <c r="C85" s="31">
        <v>328327.25</v>
      </c>
      <c r="D85" s="15">
        <f t="shared" si="7"/>
        <v>58.74914782334848</v>
      </c>
      <c r="E85" s="20">
        <f t="shared" si="8"/>
        <v>-230535.75</v>
      </c>
    </row>
    <row r="86" spans="1:5" ht="38.25" x14ac:dyDescent="0.2">
      <c r="A86" s="33" t="s">
        <v>327</v>
      </c>
      <c r="B86" s="31">
        <v>2247570</v>
      </c>
      <c r="C86" s="31">
        <v>2122959.38</v>
      </c>
      <c r="D86" s="15">
        <f t="shared" si="7"/>
        <v>94.455762445663538</v>
      </c>
      <c r="E86" s="20">
        <f t="shared" si="8"/>
        <v>-124610.62000000011</v>
      </c>
    </row>
    <row r="87" spans="1:5" ht="28.5" customHeight="1" x14ac:dyDescent="0.2">
      <c r="A87" s="33" t="s">
        <v>169</v>
      </c>
      <c r="B87" s="31">
        <v>15200</v>
      </c>
      <c r="C87" s="31">
        <v>4850</v>
      </c>
      <c r="D87" s="15">
        <f t="shared" si="7"/>
        <v>31.907894736842106</v>
      </c>
      <c r="E87" s="20">
        <f t="shared" si="8"/>
        <v>-10350</v>
      </c>
    </row>
    <row r="88" spans="1:5" ht="25.5" x14ac:dyDescent="0.2">
      <c r="A88" s="33" t="s">
        <v>189</v>
      </c>
      <c r="B88" s="31">
        <v>327491</v>
      </c>
      <c r="C88" s="31">
        <v>239264.96</v>
      </c>
      <c r="D88" s="15">
        <f t="shared" si="7"/>
        <v>73.060010809457353</v>
      </c>
      <c r="E88" s="20">
        <f t="shared" si="8"/>
        <v>-88226.040000000008</v>
      </c>
    </row>
    <row r="89" spans="1:5" x14ac:dyDescent="0.2">
      <c r="A89" s="33" t="s">
        <v>569</v>
      </c>
      <c r="B89" s="31">
        <v>20000</v>
      </c>
      <c r="C89" s="31">
        <v>12841</v>
      </c>
      <c r="D89" s="15">
        <f t="shared" si="7"/>
        <v>64.204999999999998</v>
      </c>
      <c r="E89" s="20">
        <f t="shared" si="8"/>
        <v>-7159</v>
      </c>
    </row>
    <row r="90" spans="1:5" ht="51" x14ac:dyDescent="0.2">
      <c r="A90" s="33" t="s">
        <v>190</v>
      </c>
      <c r="B90" s="31">
        <v>325000</v>
      </c>
      <c r="C90" s="31">
        <v>0</v>
      </c>
      <c r="D90" s="15">
        <v>0</v>
      </c>
      <c r="E90" s="20">
        <f t="shared" si="8"/>
        <v>-325000</v>
      </c>
    </row>
    <row r="91" spans="1:5" ht="26.25" customHeight="1" x14ac:dyDescent="0.2">
      <c r="A91" s="33" t="s">
        <v>191</v>
      </c>
      <c r="B91" s="31">
        <v>20740</v>
      </c>
      <c r="C91" s="31">
        <v>14824.95</v>
      </c>
      <c r="D91" s="15">
        <f t="shared" si="7"/>
        <v>71.479990356798467</v>
      </c>
      <c r="E91" s="20">
        <f t="shared" si="8"/>
        <v>-5915.0499999999993</v>
      </c>
    </row>
    <row r="92" spans="1:5" x14ac:dyDescent="0.2">
      <c r="A92" s="33" t="s">
        <v>192</v>
      </c>
      <c r="B92" s="31">
        <v>149956</v>
      </c>
      <c r="C92" s="31">
        <v>64831.46</v>
      </c>
      <c r="D92" s="15">
        <f t="shared" si="7"/>
        <v>43.233655205526958</v>
      </c>
      <c r="E92" s="20">
        <f t="shared" si="8"/>
        <v>-85124.540000000008</v>
      </c>
    </row>
    <row r="93" spans="1:5" ht="25.5" x14ac:dyDescent="0.2">
      <c r="A93" s="33" t="s">
        <v>193</v>
      </c>
      <c r="B93" s="31">
        <v>684240</v>
      </c>
      <c r="C93" s="31">
        <v>486871.08</v>
      </c>
      <c r="D93" s="15">
        <f t="shared" si="7"/>
        <v>71.155015783935454</v>
      </c>
      <c r="E93" s="20">
        <f t="shared" si="8"/>
        <v>-197368.91999999998</v>
      </c>
    </row>
    <row r="94" spans="1:5" ht="43.5" hidden="1" customHeight="1" x14ac:dyDescent="0.2">
      <c r="A94" s="33" t="s">
        <v>194</v>
      </c>
      <c r="B94" s="31">
        <v>0</v>
      </c>
      <c r="C94" s="31">
        <v>0</v>
      </c>
      <c r="D94" s="15">
        <v>0</v>
      </c>
      <c r="E94" s="20">
        <f t="shared" si="8"/>
        <v>0</v>
      </c>
    </row>
    <row r="95" spans="1:5" ht="17.25" customHeight="1" x14ac:dyDescent="0.2">
      <c r="A95" s="33" t="s">
        <v>195</v>
      </c>
      <c r="B95" s="31">
        <v>1429927</v>
      </c>
      <c r="C95" s="31">
        <v>1173385.74</v>
      </c>
      <c r="D95" s="15">
        <f t="shared" si="7"/>
        <v>82.059135885957815</v>
      </c>
      <c r="E95" s="20">
        <f t="shared" si="8"/>
        <v>-256541.26</v>
      </c>
    </row>
    <row r="96" spans="1:5" ht="17.25" customHeight="1" x14ac:dyDescent="0.2">
      <c r="A96" s="317" t="s">
        <v>594</v>
      </c>
      <c r="B96" s="31">
        <v>59933</v>
      </c>
      <c r="C96" s="31">
        <v>46179.040000000001</v>
      </c>
      <c r="D96" s="15">
        <f t="shared" si="7"/>
        <v>77.051107069561013</v>
      </c>
      <c r="E96" s="20">
        <f t="shared" si="8"/>
        <v>-13753.96</v>
      </c>
    </row>
    <row r="97" spans="1:5" ht="25.5" x14ac:dyDescent="0.2">
      <c r="A97" s="33" t="s">
        <v>196</v>
      </c>
      <c r="B97" s="31">
        <v>3022308</v>
      </c>
      <c r="C97" s="31">
        <v>1768855.45</v>
      </c>
      <c r="D97" s="15">
        <f t="shared" si="7"/>
        <v>58.526644207010001</v>
      </c>
      <c r="E97" s="20">
        <f t="shared" si="8"/>
        <v>-1253452.55</v>
      </c>
    </row>
    <row r="98" spans="1:5" ht="25.5" x14ac:dyDescent="0.2">
      <c r="A98" s="33" t="s">
        <v>197</v>
      </c>
      <c r="B98" s="31">
        <v>306192</v>
      </c>
      <c r="C98" s="31">
        <v>274188.77</v>
      </c>
      <c r="D98" s="15">
        <f t="shared" si="7"/>
        <v>89.547986230861682</v>
      </c>
      <c r="E98" s="20">
        <f t="shared" si="8"/>
        <v>-32003.229999999981</v>
      </c>
    </row>
    <row r="99" spans="1:5" x14ac:dyDescent="0.2">
      <c r="A99" s="33" t="s">
        <v>198</v>
      </c>
      <c r="B99" s="31">
        <v>20120</v>
      </c>
      <c r="C99" s="31">
        <v>0</v>
      </c>
      <c r="D99" s="15">
        <f t="shared" si="7"/>
        <v>0</v>
      </c>
      <c r="E99" s="20">
        <f t="shared" si="8"/>
        <v>-20120</v>
      </c>
    </row>
    <row r="100" spans="1:5" ht="29.25" customHeight="1" x14ac:dyDescent="0.2">
      <c r="A100" s="33" t="s">
        <v>170</v>
      </c>
      <c r="B100" s="31">
        <v>222600</v>
      </c>
      <c r="C100" s="31">
        <v>87946</v>
      </c>
      <c r="D100" s="15">
        <f t="shared" si="7"/>
        <v>39.508535489667565</v>
      </c>
      <c r="E100" s="20">
        <f t="shared" si="8"/>
        <v>-134654</v>
      </c>
    </row>
    <row r="101" spans="1:5" ht="25.5" x14ac:dyDescent="0.2">
      <c r="A101" s="33" t="s">
        <v>171</v>
      </c>
      <c r="B101" s="31">
        <v>1704920</v>
      </c>
      <c r="C101" s="31">
        <v>1257473.3799999999</v>
      </c>
      <c r="D101" s="15">
        <f t="shared" si="7"/>
        <v>73.755565070501845</v>
      </c>
      <c r="E101" s="20">
        <f t="shared" si="8"/>
        <v>-447446.62000000011</v>
      </c>
    </row>
    <row r="102" spans="1:5" ht="25.5" x14ac:dyDescent="0.2">
      <c r="A102" s="33" t="s">
        <v>199</v>
      </c>
      <c r="B102" s="31">
        <v>450552</v>
      </c>
      <c r="C102" s="31">
        <v>382266.22</v>
      </c>
      <c r="D102" s="15">
        <f t="shared" si="7"/>
        <v>84.843973614588322</v>
      </c>
      <c r="E102" s="20">
        <f t="shared" si="8"/>
        <v>-68285.780000000028</v>
      </c>
    </row>
    <row r="103" spans="1:5" x14ac:dyDescent="0.2">
      <c r="A103" s="33" t="s">
        <v>200</v>
      </c>
      <c r="B103" s="31">
        <v>390800</v>
      </c>
      <c r="C103" s="31">
        <v>299585.3</v>
      </c>
      <c r="D103" s="15">
        <f t="shared" si="7"/>
        <v>76.65949334698054</v>
      </c>
      <c r="E103" s="20">
        <f t="shared" si="8"/>
        <v>-91214.700000000012</v>
      </c>
    </row>
    <row r="104" spans="1:5" ht="25.5" x14ac:dyDescent="0.2">
      <c r="A104" s="33" t="s">
        <v>299</v>
      </c>
      <c r="B104" s="31">
        <v>33300</v>
      </c>
      <c r="C104" s="31">
        <v>33300</v>
      </c>
      <c r="D104" s="15">
        <v>0</v>
      </c>
      <c r="E104" s="20">
        <f t="shared" si="8"/>
        <v>0</v>
      </c>
    </row>
    <row r="105" spans="1:5" ht="38.25" x14ac:dyDescent="0.2">
      <c r="A105" s="33" t="s">
        <v>201</v>
      </c>
      <c r="B105" s="31">
        <v>161500</v>
      </c>
      <c r="C105" s="31">
        <v>161500</v>
      </c>
      <c r="D105" s="15">
        <f t="shared" si="7"/>
        <v>100</v>
      </c>
      <c r="E105" s="20">
        <f t="shared" si="8"/>
        <v>0</v>
      </c>
    </row>
    <row r="106" spans="1:5" s="54" customFormat="1" x14ac:dyDescent="0.2">
      <c r="A106" s="60" t="s">
        <v>202</v>
      </c>
      <c r="B106" s="37">
        <v>2072938</v>
      </c>
      <c r="C106" s="37">
        <v>1533752.85</v>
      </c>
      <c r="D106" s="15">
        <f t="shared" si="7"/>
        <v>73.98932577819501</v>
      </c>
      <c r="E106" s="20">
        <f t="shared" si="8"/>
        <v>-539185.14999999991</v>
      </c>
    </row>
    <row r="107" spans="1:5" ht="63.75" hidden="1" x14ac:dyDescent="0.2">
      <c r="A107" s="33" t="s">
        <v>203</v>
      </c>
      <c r="B107" s="31">
        <v>0</v>
      </c>
      <c r="C107" s="31">
        <v>0</v>
      </c>
      <c r="D107" s="15" t="e">
        <f t="shared" si="7"/>
        <v>#DIV/0!</v>
      </c>
      <c r="E107" s="20">
        <f t="shared" si="8"/>
        <v>0</v>
      </c>
    </row>
    <row r="108" spans="1:5" ht="25.5" x14ac:dyDescent="0.2">
      <c r="A108" s="33" t="s">
        <v>204</v>
      </c>
      <c r="B108" s="31">
        <v>401295</v>
      </c>
      <c r="C108" s="31">
        <v>186307.49</v>
      </c>
      <c r="D108" s="15">
        <f t="shared" si="7"/>
        <v>46.426566490985429</v>
      </c>
      <c r="E108" s="20">
        <f t="shared" si="8"/>
        <v>-214987.51</v>
      </c>
    </row>
    <row r="109" spans="1:5" ht="16.5" customHeight="1" x14ac:dyDescent="0.2">
      <c r="A109" s="33" t="s">
        <v>205</v>
      </c>
      <c r="B109" s="31">
        <v>160000</v>
      </c>
      <c r="C109" s="31">
        <v>0</v>
      </c>
      <c r="D109" s="15">
        <f t="shared" si="7"/>
        <v>0</v>
      </c>
      <c r="E109" s="20">
        <f t="shared" si="8"/>
        <v>-160000</v>
      </c>
    </row>
    <row r="110" spans="1:5" ht="25.5" x14ac:dyDescent="0.2">
      <c r="A110" s="33" t="s">
        <v>300</v>
      </c>
      <c r="B110" s="31">
        <v>25000</v>
      </c>
      <c r="C110" s="31">
        <v>0</v>
      </c>
      <c r="D110" s="15">
        <v>0</v>
      </c>
      <c r="E110" s="20">
        <f t="shared" si="8"/>
        <v>-25000</v>
      </c>
    </row>
    <row r="111" spans="1:5" ht="25.5" x14ac:dyDescent="0.2">
      <c r="A111" s="33" t="s">
        <v>206</v>
      </c>
      <c r="B111" s="31">
        <v>1420677</v>
      </c>
      <c r="C111" s="31">
        <v>0</v>
      </c>
      <c r="D111" s="15">
        <f t="shared" si="7"/>
        <v>0</v>
      </c>
      <c r="E111" s="20">
        <f t="shared" si="8"/>
        <v>-1420677</v>
      </c>
    </row>
    <row r="112" spans="1:5" ht="25.5" x14ac:dyDescent="0.2">
      <c r="A112" s="33" t="s">
        <v>207</v>
      </c>
      <c r="B112" s="31">
        <v>0</v>
      </c>
      <c r="C112" s="31">
        <v>0</v>
      </c>
      <c r="D112" s="15">
        <v>0</v>
      </c>
      <c r="E112" s="20">
        <f t="shared" si="8"/>
        <v>0</v>
      </c>
    </row>
    <row r="113" spans="1:5" ht="25.5" x14ac:dyDescent="0.2">
      <c r="A113" s="33" t="s">
        <v>301</v>
      </c>
      <c r="B113" s="31">
        <v>14500</v>
      </c>
      <c r="C113" s="31">
        <v>0</v>
      </c>
      <c r="D113" s="15">
        <f t="shared" si="7"/>
        <v>0</v>
      </c>
      <c r="E113" s="20">
        <f t="shared" si="8"/>
        <v>-14500</v>
      </c>
    </row>
    <row r="114" spans="1:5" ht="25.5" x14ac:dyDescent="0.2">
      <c r="A114" s="33" t="s">
        <v>208</v>
      </c>
      <c r="B114" s="31">
        <v>24000</v>
      </c>
      <c r="C114" s="31">
        <v>12000</v>
      </c>
      <c r="D114" s="15">
        <f t="shared" si="7"/>
        <v>50</v>
      </c>
      <c r="E114" s="20">
        <f t="shared" si="8"/>
        <v>-12000</v>
      </c>
    </row>
    <row r="115" spans="1:5" x14ac:dyDescent="0.2">
      <c r="A115" s="317" t="s">
        <v>595</v>
      </c>
      <c r="B115" s="31">
        <v>7307</v>
      </c>
      <c r="C115" s="31">
        <v>7306.8</v>
      </c>
      <c r="D115" s="15">
        <f t="shared" si="7"/>
        <v>99.997262898590407</v>
      </c>
      <c r="E115" s="20">
        <f t="shared" si="8"/>
        <v>-0.1999999999998181</v>
      </c>
    </row>
    <row r="116" spans="1:5" ht="25.5" x14ac:dyDescent="0.2">
      <c r="A116" s="317" t="s">
        <v>606</v>
      </c>
      <c r="B116" s="31">
        <v>120000</v>
      </c>
      <c r="C116" s="31">
        <v>76173</v>
      </c>
      <c r="D116" s="15">
        <f t="shared" si="7"/>
        <v>63.477499999999999</v>
      </c>
      <c r="E116" s="20">
        <f t="shared" si="8"/>
        <v>-43827</v>
      </c>
    </row>
    <row r="117" spans="1:5" x14ac:dyDescent="0.2">
      <c r="A117" s="33" t="s">
        <v>209</v>
      </c>
      <c r="B117" s="326">
        <v>3600</v>
      </c>
      <c r="C117" s="326">
        <v>3600</v>
      </c>
      <c r="D117" s="327">
        <f t="shared" si="7"/>
        <v>100</v>
      </c>
      <c r="E117" s="328">
        <f t="shared" si="8"/>
        <v>0</v>
      </c>
    </row>
    <row r="118" spans="1:5" x14ac:dyDescent="0.2">
      <c r="A118" s="36" t="s">
        <v>210</v>
      </c>
      <c r="B118" s="31">
        <v>0</v>
      </c>
      <c r="C118" s="31">
        <v>0</v>
      </c>
      <c r="D118" s="15">
        <v>0</v>
      </c>
      <c r="E118" s="20">
        <f t="shared" si="8"/>
        <v>0</v>
      </c>
    </row>
    <row r="119" spans="1:5" x14ac:dyDescent="0.2">
      <c r="A119" s="36" t="s">
        <v>572</v>
      </c>
      <c r="B119" s="31">
        <v>90000</v>
      </c>
      <c r="C119" s="31">
        <v>60000</v>
      </c>
      <c r="D119" s="15">
        <f t="shared" si="7"/>
        <v>66.666666666666657</v>
      </c>
      <c r="E119" s="20">
        <f t="shared" si="8"/>
        <v>-30000</v>
      </c>
    </row>
    <row r="120" spans="1:5" x14ac:dyDescent="0.2">
      <c r="A120" s="36" t="s">
        <v>211</v>
      </c>
      <c r="B120" s="31">
        <v>50000</v>
      </c>
      <c r="C120" s="31">
        <v>0</v>
      </c>
      <c r="D120" s="15">
        <v>0</v>
      </c>
      <c r="E120" s="20">
        <f t="shared" si="8"/>
        <v>-50000</v>
      </c>
    </row>
    <row r="121" spans="1:5" ht="14.25" customHeight="1" x14ac:dyDescent="0.2">
      <c r="A121" s="18" t="s">
        <v>59</v>
      </c>
      <c r="B121" s="14">
        <f>B76+B77+B78+B79+B80+B81+B82+B83+B84+B85+B86+B87+B88+B89+B90+B91+B92+B93+B94+B95+B96+B97+B98+B99+B100+B101+B102+B103+B104+B105+B106+B107+B108+B109+B110+B111+B112+B113+B114+B115+B116+B117+B118+B119+B120</f>
        <v>86362398.930000007</v>
      </c>
      <c r="C121" s="14">
        <f>C76+C77+C78+C79+C80+C81+C82+C83+C84+C85+C86+C87+C88+C89+C90+C91+C92+C93+C94+C95+C96+C97+C98+C99+C100+C101+C102+C103+C104+C105+C106+C107+C108+C109+C110+C111+C112+C113+C114+C115+C116+C117+C118+C119+C120</f>
        <v>65886258.45000001</v>
      </c>
      <c r="D121" s="16">
        <f t="shared" si="7"/>
        <v>76.290444992621516</v>
      </c>
      <c r="E121" s="17">
        <f t="shared" si="8"/>
        <v>-20476140.479999997</v>
      </c>
    </row>
    <row r="122" spans="1:5" ht="38.25" x14ac:dyDescent="0.2">
      <c r="A122" s="36" t="s">
        <v>212</v>
      </c>
      <c r="B122" s="31">
        <v>3467500</v>
      </c>
      <c r="C122" s="31">
        <v>3467500</v>
      </c>
      <c r="D122" s="15">
        <f t="shared" si="7"/>
        <v>100</v>
      </c>
      <c r="E122" s="20">
        <f t="shared" si="8"/>
        <v>0</v>
      </c>
    </row>
    <row r="123" spans="1:5" ht="15" customHeight="1" x14ac:dyDescent="0.2">
      <c r="A123" s="36" t="s">
        <v>213</v>
      </c>
      <c r="B123" s="31">
        <v>959864</v>
      </c>
      <c r="C123" s="31">
        <v>959864</v>
      </c>
      <c r="D123" s="15">
        <f t="shared" si="7"/>
        <v>100</v>
      </c>
      <c r="E123" s="20">
        <f t="shared" si="8"/>
        <v>0</v>
      </c>
    </row>
    <row r="124" spans="1:5" ht="38.25" x14ac:dyDescent="0.2">
      <c r="A124" s="36" t="s">
        <v>214</v>
      </c>
      <c r="B124" s="31">
        <v>98000</v>
      </c>
      <c r="C124" s="31">
        <v>98000</v>
      </c>
      <c r="D124" s="15">
        <f t="shared" si="7"/>
        <v>100</v>
      </c>
      <c r="E124" s="20">
        <f t="shared" si="8"/>
        <v>0</v>
      </c>
    </row>
    <row r="125" spans="1:5" x14ac:dyDescent="0.2">
      <c r="A125" s="18" t="s">
        <v>60</v>
      </c>
      <c r="B125" s="19">
        <f>B121+B122+B123+B124</f>
        <v>90887762.930000007</v>
      </c>
      <c r="C125" s="19">
        <f>C121+C122+C123+C124</f>
        <v>70411622.450000018</v>
      </c>
      <c r="D125" s="16">
        <f t="shared" si="7"/>
        <v>77.470959984161652</v>
      </c>
      <c r="E125" s="17">
        <f t="shared" si="8"/>
        <v>-20476140.479999989</v>
      </c>
    </row>
    <row r="126" spans="1:5" s="77" customFormat="1" ht="15.75" x14ac:dyDescent="0.2">
      <c r="A126" s="413" t="s">
        <v>23</v>
      </c>
      <c r="B126" s="414"/>
      <c r="C126" s="414"/>
      <c r="D126" s="414"/>
      <c r="E126" s="415"/>
    </row>
    <row r="127" spans="1:5" x14ac:dyDescent="0.2">
      <c r="A127" s="398" t="s">
        <v>87</v>
      </c>
      <c r="B127" s="399"/>
      <c r="C127" s="399"/>
      <c r="D127" s="399"/>
      <c r="E127" s="416"/>
    </row>
    <row r="128" spans="1:5" ht="51" x14ac:dyDescent="0.2">
      <c r="A128" s="33" t="s">
        <v>181</v>
      </c>
      <c r="B128" s="31">
        <v>17000</v>
      </c>
      <c r="C128" s="31">
        <v>14326</v>
      </c>
      <c r="D128" s="15">
        <v>0</v>
      </c>
      <c r="E128" s="20">
        <f>C128-B128</f>
        <v>-2674</v>
      </c>
    </row>
    <row r="129" spans="1:5" hidden="1" x14ac:dyDescent="0.2">
      <c r="A129" s="33" t="s">
        <v>182</v>
      </c>
      <c r="B129" s="31">
        <v>0</v>
      </c>
      <c r="C129" s="31">
        <v>0</v>
      </c>
      <c r="D129" s="15">
        <v>0</v>
      </c>
      <c r="E129" s="20">
        <f>C129-B129</f>
        <v>0</v>
      </c>
    </row>
    <row r="130" spans="1:5" ht="12.75" customHeight="1" x14ac:dyDescent="0.2">
      <c r="A130" s="33" t="s">
        <v>183</v>
      </c>
      <c r="B130" s="31">
        <v>38761</v>
      </c>
      <c r="C130" s="31">
        <v>0</v>
      </c>
      <c r="D130" s="15">
        <v>0</v>
      </c>
      <c r="E130" s="20">
        <f t="shared" ref="E130:E159" si="9">C130-B130</f>
        <v>-38761</v>
      </c>
    </row>
    <row r="131" spans="1:5" ht="60.75" customHeight="1" x14ac:dyDescent="0.2">
      <c r="A131" s="33" t="s">
        <v>184</v>
      </c>
      <c r="B131" s="31">
        <v>438105</v>
      </c>
      <c r="C131" s="31">
        <v>0</v>
      </c>
      <c r="D131" s="15">
        <v>0</v>
      </c>
      <c r="E131" s="20">
        <f t="shared" si="9"/>
        <v>-438105</v>
      </c>
    </row>
    <row r="132" spans="1:5" ht="25.5" hidden="1" x14ac:dyDescent="0.2">
      <c r="A132" s="33" t="s">
        <v>168</v>
      </c>
      <c r="B132" s="31">
        <v>0</v>
      </c>
      <c r="C132" s="31">
        <v>0</v>
      </c>
      <c r="D132" s="15">
        <v>0</v>
      </c>
      <c r="E132" s="20">
        <f t="shared" si="9"/>
        <v>0</v>
      </c>
    </row>
    <row r="133" spans="1:5" ht="36.75" hidden="1" customHeight="1" x14ac:dyDescent="0.2">
      <c r="A133" s="33" t="s">
        <v>185</v>
      </c>
      <c r="B133" s="31">
        <v>0</v>
      </c>
      <c r="C133" s="31">
        <v>0</v>
      </c>
      <c r="D133" s="15">
        <v>0</v>
      </c>
      <c r="E133" s="20">
        <f t="shared" si="9"/>
        <v>0</v>
      </c>
    </row>
    <row r="134" spans="1:5" hidden="1" x14ac:dyDescent="0.2">
      <c r="A134" s="33" t="s">
        <v>187</v>
      </c>
      <c r="B134" s="31">
        <v>0</v>
      </c>
      <c r="C134" s="31">
        <v>0</v>
      </c>
      <c r="D134" s="15">
        <v>0</v>
      </c>
      <c r="E134" s="20">
        <f t="shared" si="9"/>
        <v>0</v>
      </c>
    </row>
    <row r="135" spans="1:5" hidden="1" x14ac:dyDescent="0.2">
      <c r="A135" s="33" t="s">
        <v>188</v>
      </c>
      <c r="B135" s="31">
        <v>0</v>
      </c>
      <c r="C135" s="31">
        <v>0</v>
      </c>
      <c r="D135" s="15">
        <v>0</v>
      </c>
      <c r="E135" s="20">
        <f t="shared" si="9"/>
        <v>0</v>
      </c>
    </row>
    <row r="136" spans="1:5" ht="38.25" hidden="1" x14ac:dyDescent="0.2">
      <c r="A136" s="33" t="s">
        <v>327</v>
      </c>
      <c r="B136" s="31">
        <v>0</v>
      </c>
      <c r="C136" s="31">
        <v>0</v>
      </c>
      <c r="D136" s="15">
        <v>0</v>
      </c>
      <c r="E136" s="20">
        <f t="shared" si="9"/>
        <v>0</v>
      </c>
    </row>
    <row r="137" spans="1:5" ht="25.5" hidden="1" x14ac:dyDescent="0.2">
      <c r="A137" s="33" t="s">
        <v>189</v>
      </c>
      <c r="B137" s="31">
        <v>0</v>
      </c>
      <c r="C137" s="31">
        <v>0</v>
      </c>
      <c r="D137" s="15">
        <v>0</v>
      </c>
      <c r="E137" s="20">
        <f t="shared" si="9"/>
        <v>0</v>
      </c>
    </row>
    <row r="138" spans="1:5" hidden="1" x14ac:dyDescent="0.2">
      <c r="A138" s="33" t="s">
        <v>195</v>
      </c>
      <c r="B138" s="31">
        <v>0</v>
      </c>
      <c r="C138" s="31">
        <v>0</v>
      </c>
      <c r="D138" s="15">
        <v>0</v>
      </c>
      <c r="E138" s="20">
        <f t="shared" si="9"/>
        <v>0</v>
      </c>
    </row>
    <row r="139" spans="1:5" ht="25.5" x14ac:dyDescent="0.2">
      <c r="A139" s="33" t="s">
        <v>196</v>
      </c>
      <c r="B139" s="31">
        <v>29534</v>
      </c>
      <c r="C139" s="31">
        <v>0</v>
      </c>
      <c r="D139" s="15">
        <v>0</v>
      </c>
      <c r="E139" s="20">
        <f t="shared" si="9"/>
        <v>-29534</v>
      </c>
    </row>
    <row r="140" spans="1:5" ht="27.75" customHeight="1" x14ac:dyDescent="0.2">
      <c r="A140" s="33" t="s">
        <v>197</v>
      </c>
      <c r="B140" s="31">
        <v>9000</v>
      </c>
      <c r="C140" s="31">
        <v>0</v>
      </c>
      <c r="D140" s="15">
        <v>0</v>
      </c>
      <c r="E140" s="20">
        <f t="shared" si="9"/>
        <v>-9000</v>
      </c>
    </row>
    <row r="141" spans="1:5" ht="25.5" hidden="1" x14ac:dyDescent="0.2">
      <c r="A141" s="36" t="s">
        <v>171</v>
      </c>
      <c r="B141" s="31">
        <v>0</v>
      </c>
      <c r="C141" s="31">
        <v>0</v>
      </c>
      <c r="D141" s="15">
        <v>0</v>
      </c>
      <c r="E141" s="20">
        <f t="shared" si="9"/>
        <v>0</v>
      </c>
    </row>
    <row r="142" spans="1:5" ht="25.5" hidden="1" x14ac:dyDescent="0.2">
      <c r="A142" s="33" t="s">
        <v>199</v>
      </c>
      <c r="B142" s="31">
        <v>0</v>
      </c>
      <c r="C142" s="31">
        <v>0</v>
      </c>
      <c r="D142" s="15">
        <v>0</v>
      </c>
      <c r="E142" s="20">
        <f t="shared" si="9"/>
        <v>0</v>
      </c>
    </row>
    <row r="143" spans="1:5" hidden="1" x14ac:dyDescent="0.2">
      <c r="A143" s="33" t="s">
        <v>200</v>
      </c>
      <c r="B143" s="31">
        <v>0</v>
      </c>
      <c r="C143" s="31">
        <v>0</v>
      </c>
      <c r="D143" s="15">
        <v>0</v>
      </c>
      <c r="E143" s="20">
        <f t="shared" si="9"/>
        <v>0</v>
      </c>
    </row>
    <row r="144" spans="1:5" x14ac:dyDescent="0.2">
      <c r="A144" s="60" t="s">
        <v>202</v>
      </c>
      <c r="B144" s="31">
        <v>324316</v>
      </c>
      <c r="C144" s="31">
        <v>221687</v>
      </c>
      <c r="D144" s="15">
        <f t="shared" ref="D144:D159" si="10">C144/B144*100</f>
        <v>68.355246117983697</v>
      </c>
      <c r="E144" s="20">
        <f t="shared" si="9"/>
        <v>-102629</v>
      </c>
    </row>
    <row r="145" spans="1:5" x14ac:dyDescent="0.2">
      <c r="A145" s="33" t="s">
        <v>205</v>
      </c>
      <c r="B145" s="31">
        <v>0</v>
      </c>
      <c r="C145" s="31">
        <v>0</v>
      </c>
      <c r="D145" s="15">
        <v>0</v>
      </c>
      <c r="E145" s="20">
        <f t="shared" si="9"/>
        <v>0</v>
      </c>
    </row>
    <row r="146" spans="1:5" ht="25.5" hidden="1" x14ac:dyDescent="0.2">
      <c r="A146" s="36" t="s">
        <v>328</v>
      </c>
      <c r="B146" s="31">
        <v>0</v>
      </c>
      <c r="C146" s="31">
        <v>0</v>
      </c>
      <c r="D146" s="15">
        <v>0</v>
      </c>
      <c r="E146" s="20">
        <f t="shared" si="9"/>
        <v>0</v>
      </c>
    </row>
    <row r="147" spans="1:5" x14ac:dyDescent="0.2">
      <c r="A147" s="36" t="s">
        <v>302</v>
      </c>
      <c r="B147" s="31">
        <v>1593002</v>
      </c>
      <c r="C147" s="31">
        <v>0</v>
      </c>
      <c r="D147" s="15">
        <v>0</v>
      </c>
      <c r="E147" s="20">
        <f t="shared" si="9"/>
        <v>-1593002</v>
      </c>
    </row>
    <row r="148" spans="1:5" ht="25.5" x14ac:dyDescent="0.2">
      <c r="A148" s="36" t="s">
        <v>317</v>
      </c>
      <c r="B148" s="31">
        <v>5870961</v>
      </c>
      <c r="C148" s="31">
        <v>1845102.61</v>
      </c>
      <c r="D148" s="15">
        <v>0</v>
      </c>
      <c r="E148" s="20">
        <f t="shared" si="9"/>
        <v>-4025858.3899999997</v>
      </c>
    </row>
    <row r="149" spans="1:5" ht="25.5" x14ac:dyDescent="0.2">
      <c r="A149" s="33" t="s">
        <v>215</v>
      </c>
      <c r="B149" s="31">
        <v>262859</v>
      </c>
      <c r="C149" s="31">
        <v>5000</v>
      </c>
      <c r="D149" s="15">
        <v>0</v>
      </c>
      <c r="E149" s="20">
        <f t="shared" si="9"/>
        <v>-257859</v>
      </c>
    </row>
    <row r="150" spans="1:5" ht="29.25" customHeight="1" x14ac:dyDescent="0.2">
      <c r="A150" s="36" t="s">
        <v>303</v>
      </c>
      <c r="B150" s="31">
        <v>500000</v>
      </c>
      <c r="C150" s="31">
        <v>0</v>
      </c>
      <c r="D150" s="15">
        <f t="shared" si="10"/>
        <v>0</v>
      </c>
      <c r="E150" s="20">
        <f t="shared" si="9"/>
        <v>-500000</v>
      </c>
    </row>
    <row r="151" spans="1:5" ht="38.25" x14ac:dyDescent="0.2">
      <c r="A151" s="33" t="s">
        <v>216</v>
      </c>
      <c r="B151" s="31">
        <v>1963896</v>
      </c>
      <c r="C151" s="31">
        <v>163299.20000000001</v>
      </c>
      <c r="D151" s="15">
        <f t="shared" si="10"/>
        <v>8.3150635267855328</v>
      </c>
      <c r="E151" s="20">
        <f t="shared" si="9"/>
        <v>-1800596.8</v>
      </c>
    </row>
    <row r="152" spans="1:5" ht="25.5" x14ac:dyDescent="0.2">
      <c r="A152" s="33" t="s">
        <v>206</v>
      </c>
      <c r="B152" s="31">
        <v>1681785</v>
      </c>
      <c r="C152" s="31">
        <v>61489</v>
      </c>
      <c r="D152" s="15">
        <v>0</v>
      </c>
      <c r="E152" s="20">
        <f t="shared" si="9"/>
        <v>-1620296</v>
      </c>
    </row>
    <row r="153" spans="1:5" ht="25.5" x14ac:dyDescent="0.2">
      <c r="A153" s="317" t="s">
        <v>596</v>
      </c>
      <c r="B153" s="31">
        <v>123840.03</v>
      </c>
      <c r="C153" s="31">
        <v>0</v>
      </c>
      <c r="D153" s="15">
        <v>0</v>
      </c>
      <c r="E153" s="20">
        <f t="shared" si="9"/>
        <v>-123840.03</v>
      </c>
    </row>
    <row r="154" spans="1:5" ht="51" x14ac:dyDescent="0.2">
      <c r="A154" s="318" t="s">
        <v>597</v>
      </c>
      <c r="B154" s="31">
        <v>100000</v>
      </c>
      <c r="C154" s="31">
        <v>21300</v>
      </c>
      <c r="D154" s="15">
        <v>0</v>
      </c>
      <c r="E154" s="20">
        <f t="shared" si="9"/>
        <v>-78700</v>
      </c>
    </row>
    <row r="155" spans="1:5" x14ac:dyDescent="0.2">
      <c r="A155" s="33" t="s">
        <v>217</v>
      </c>
      <c r="B155" s="31">
        <v>60629</v>
      </c>
      <c r="C155" s="31">
        <v>23379</v>
      </c>
      <c r="D155" s="15">
        <f t="shared" si="10"/>
        <v>38.560754754325487</v>
      </c>
      <c r="E155" s="20">
        <f t="shared" si="9"/>
        <v>-37250</v>
      </c>
    </row>
    <row r="156" spans="1:5" ht="25.5" hidden="1" x14ac:dyDescent="0.2">
      <c r="A156" s="36" t="s">
        <v>304</v>
      </c>
      <c r="B156" s="31"/>
      <c r="C156" s="31"/>
      <c r="D156" s="15">
        <v>0</v>
      </c>
      <c r="E156" s="20">
        <f t="shared" si="9"/>
        <v>0</v>
      </c>
    </row>
    <row r="157" spans="1:5" x14ac:dyDescent="0.2">
      <c r="A157" s="33" t="s">
        <v>218</v>
      </c>
      <c r="B157" s="31">
        <v>71000</v>
      </c>
      <c r="C157" s="31">
        <v>71000</v>
      </c>
      <c r="D157" s="15">
        <v>0</v>
      </c>
      <c r="E157" s="20">
        <f t="shared" si="9"/>
        <v>0</v>
      </c>
    </row>
    <row r="158" spans="1:5" ht="38.25" hidden="1" x14ac:dyDescent="0.2">
      <c r="A158" s="33" t="s">
        <v>214</v>
      </c>
      <c r="B158" s="31">
        <v>0</v>
      </c>
      <c r="C158" s="31">
        <v>0</v>
      </c>
      <c r="D158" s="15">
        <v>0</v>
      </c>
      <c r="E158" s="20">
        <f t="shared" si="9"/>
        <v>0</v>
      </c>
    </row>
    <row r="159" spans="1:5" x14ac:dyDescent="0.2">
      <c r="A159" s="38" t="s">
        <v>34</v>
      </c>
      <c r="B159" s="424">
        <f>B128+B129+B130+B131+B132+B133+B134+B135+B136+B137+B138+B139+B140+B141+B142+B143+B144+B145+B146+B147+B148+B149+B150+B151+B152+B153+B154+B155+B156+B157+B158</f>
        <v>13084688.029999999</v>
      </c>
      <c r="C159" s="424">
        <f>C128+C129+C130+C131+C132+C133+C134+C135+C136+C137+C138+C139+C140+C141+C142+C143+C144+C145+C146+C147+C148+C149+C150+C151+C152+C153+C154+C155+C156+C157+C158</f>
        <v>2426582.81</v>
      </c>
      <c r="D159" s="16">
        <f t="shared" si="10"/>
        <v>18.545209518457277</v>
      </c>
      <c r="E159" s="17">
        <f t="shared" si="9"/>
        <v>-10658105.219999999</v>
      </c>
    </row>
    <row r="160" spans="1:5" ht="16.5" customHeight="1" x14ac:dyDescent="0.2">
      <c r="A160" s="417" t="s">
        <v>86</v>
      </c>
      <c r="B160" s="388"/>
      <c r="C160" s="388"/>
      <c r="D160" s="388"/>
      <c r="E160" s="418"/>
    </row>
    <row r="161" spans="1:5" ht="18.75" customHeight="1" x14ac:dyDescent="0.2">
      <c r="A161" s="33" t="s">
        <v>183</v>
      </c>
      <c r="B161" s="31">
        <v>500266.96</v>
      </c>
      <c r="C161" s="31">
        <v>98360.09</v>
      </c>
      <c r="D161" s="15">
        <f>C161/B161*100</f>
        <v>19.661520321070171</v>
      </c>
      <c r="E161" s="20">
        <f>C161-B161:B162</f>
        <v>-401906.87</v>
      </c>
    </row>
    <row r="162" spans="1:5" ht="51" x14ac:dyDescent="0.2">
      <c r="A162" s="33" t="s">
        <v>184</v>
      </c>
      <c r="B162" s="31">
        <v>40411.21</v>
      </c>
      <c r="C162" s="31">
        <v>14233.67</v>
      </c>
      <c r="D162" s="15">
        <f t="shared" ref="D162:D169" si="11">C162/B162*100</f>
        <v>35.222083179395028</v>
      </c>
      <c r="E162" s="20">
        <f>C162-B162:B163</f>
        <v>-26177.54</v>
      </c>
    </row>
    <row r="163" spans="1:5" ht="25.5" x14ac:dyDescent="0.2">
      <c r="A163" s="33" t="s">
        <v>168</v>
      </c>
      <c r="B163" s="37">
        <v>7613.06</v>
      </c>
      <c r="C163" s="37">
        <v>5506.12</v>
      </c>
      <c r="D163" s="15">
        <f t="shared" si="11"/>
        <v>72.324663144648795</v>
      </c>
      <c r="E163" s="20">
        <f>C163-B163:B165</f>
        <v>-2106.9400000000005</v>
      </c>
    </row>
    <row r="164" spans="1:5" ht="38.25" x14ac:dyDescent="0.2">
      <c r="A164" s="33" t="s">
        <v>185</v>
      </c>
      <c r="B164" s="37">
        <v>58261.5</v>
      </c>
      <c r="C164" s="37">
        <v>70546.240000000005</v>
      </c>
      <c r="D164" s="15">
        <f t="shared" si="11"/>
        <v>121.08551959698946</v>
      </c>
      <c r="E164" s="20">
        <f>C164-B164:B169</f>
        <v>12284.740000000005</v>
      </c>
    </row>
    <row r="165" spans="1:5" x14ac:dyDescent="0.2">
      <c r="A165" s="33" t="s">
        <v>187</v>
      </c>
      <c r="B165" s="37">
        <v>97125</v>
      </c>
      <c r="C165" s="37">
        <v>84974.83</v>
      </c>
      <c r="D165" s="15">
        <f t="shared" si="11"/>
        <v>87.490172458172452</v>
      </c>
      <c r="E165" s="20">
        <f>C165-B165:B169</f>
        <v>-12150.169999999998</v>
      </c>
    </row>
    <row r="166" spans="1:5" ht="38.25" x14ac:dyDescent="0.2">
      <c r="A166" s="33" t="s">
        <v>327</v>
      </c>
      <c r="B166" s="37">
        <v>30000</v>
      </c>
      <c r="C166" s="37">
        <v>35103.74</v>
      </c>
      <c r="D166" s="15">
        <f t="shared" si="11"/>
        <v>117.01246666666667</v>
      </c>
      <c r="E166" s="20">
        <f>C166-B166:B170</f>
        <v>5103.739999999998</v>
      </c>
    </row>
    <row r="167" spans="1:5" x14ac:dyDescent="0.2">
      <c r="A167" s="317" t="s">
        <v>594</v>
      </c>
      <c r="B167" s="37">
        <v>600</v>
      </c>
      <c r="C167" s="37">
        <v>0</v>
      </c>
      <c r="D167" s="15">
        <f t="shared" si="11"/>
        <v>0</v>
      </c>
      <c r="E167" s="20">
        <f t="shared" ref="E167:E168" si="12">C167-B167:B171</f>
        <v>-600</v>
      </c>
    </row>
    <row r="168" spans="1:5" ht="25.5" x14ac:dyDescent="0.2">
      <c r="A168" s="33" t="s">
        <v>196</v>
      </c>
      <c r="B168" s="37">
        <v>6400</v>
      </c>
      <c r="C168" s="37">
        <v>0</v>
      </c>
      <c r="D168" s="15">
        <f t="shared" si="11"/>
        <v>0</v>
      </c>
      <c r="E168" s="20">
        <f t="shared" si="12"/>
        <v>-6400</v>
      </c>
    </row>
    <row r="169" spans="1:5" x14ac:dyDescent="0.2">
      <c r="A169" s="14" t="s">
        <v>59</v>
      </c>
      <c r="B169" s="19">
        <f>B161+B162+B163+B164+B165+B166+B167+B168</f>
        <v>740677.7300000001</v>
      </c>
      <c r="C169" s="19">
        <f>C161+C162+C163+C164+C165+C166+C167+C168</f>
        <v>308724.69</v>
      </c>
      <c r="D169" s="16">
        <f t="shared" si="11"/>
        <v>41.681378755643159</v>
      </c>
      <c r="E169" s="17">
        <f>C169-B169:B170</f>
        <v>-431953.0400000001</v>
      </c>
    </row>
    <row r="170" spans="1:5" ht="18" customHeight="1" x14ac:dyDescent="0.2">
      <c r="A170" s="417" t="s">
        <v>88</v>
      </c>
      <c r="B170" s="388"/>
      <c r="C170" s="388"/>
      <c r="D170" s="388"/>
      <c r="E170" s="418"/>
    </row>
    <row r="171" spans="1:5" x14ac:dyDescent="0.2">
      <c r="A171" s="33" t="s">
        <v>183</v>
      </c>
      <c r="B171" s="37">
        <v>18102.509999999998</v>
      </c>
      <c r="C171" s="37">
        <v>36205.019999999997</v>
      </c>
      <c r="D171" s="15">
        <f>C171/B171*100</f>
        <v>200</v>
      </c>
      <c r="E171" s="20">
        <f>C171-B171</f>
        <v>18102.509999999998</v>
      </c>
    </row>
    <row r="172" spans="1:5" ht="63" customHeight="1" x14ac:dyDescent="0.2">
      <c r="A172" s="33" t="s">
        <v>184</v>
      </c>
      <c r="B172" s="37">
        <v>404806.2</v>
      </c>
      <c r="C172" s="37">
        <v>809612.39</v>
      </c>
      <c r="D172" s="15">
        <f t="shared" ref="D172:D184" si="13">C172/B172*100</f>
        <v>199.9999975296821</v>
      </c>
      <c r="E172" s="20">
        <f t="shared" ref="E172:E184" si="14">C172-B172</f>
        <v>404806.19</v>
      </c>
    </row>
    <row r="173" spans="1:5" ht="35.25" hidden="1" customHeight="1" x14ac:dyDescent="0.2">
      <c r="A173" s="33"/>
      <c r="B173" s="37"/>
      <c r="C173" s="37"/>
      <c r="D173" s="15"/>
      <c r="E173" s="20"/>
    </row>
    <row r="174" spans="1:5" ht="12" customHeight="1" x14ac:dyDescent="0.2">
      <c r="A174" s="33" t="s">
        <v>187</v>
      </c>
      <c r="B174" s="37">
        <v>66369.38</v>
      </c>
      <c r="C174" s="37">
        <v>132738.75</v>
      </c>
      <c r="D174" s="15">
        <f t="shared" si="13"/>
        <v>199.99998493281086</v>
      </c>
      <c r="E174" s="20">
        <f t="shared" si="14"/>
        <v>66369.37</v>
      </c>
    </row>
    <row r="175" spans="1:5" ht="12" customHeight="1" x14ac:dyDescent="0.2">
      <c r="A175" s="33" t="s">
        <v>326</v>
      </c>
      <c r="B175" s="238">
        <v>132698.32</v>
      </c>
      <c r="C175" s="238">
        <v>265396.63</v>
      </c>
      <c r="D175" s="15">
        <f t="shared" si="13"/>
        <v>199.99999246410957</v>
      </c>
      <c r="E175" s="20">
        <f t="shared" si="14"/>
        <v>132698.31</v>
      </c>
    </row>
    <row r="176" spans="1:5" ht="42.75" customHeight="1" x14ac:dyDescent="0.2">
      <c r="A176" s="33" t="s">
        <v>327</v>
      </c>
      <c r="B176" s="238">
        <v>529877.5</v>
      </c>
      <c r="C176" s="238">
        <v>1059755</v>
      </c>
      <c r="D176" s="15">
        <f>C176/B176*100</f>
        <v>200</v>
      </c>
      <c r="E176" s="20">
        <f>C176-B176</f>
        <v>529877.5</v>
      </c>
    </row>
    <row r="177" spans="1:5" x14ac:dyDescent="0.2">
      <c r="A177" s="33" t="s">
        <v>192</v>
      </c>
      <c r="B177" s="39">
        <v>17577.53</v>
      </c>
      <c r="C177" s="39">
        <v>35155.050000000003</v>
      </c>
      <c r="D177" s="15">
        <f t="shared" si="13"/>
        <v>199.99994310918544</v>
      </c>
      <c r="E177" s="20">
        <f t="shared" si="14"/>
        <v>17577.520000000004</v>
      </c>
    </row>
    <row r="178" spans="1:5" x14ac:dyDescent="0.2">
      <c r="A178" s="33" t="s">
        <v>195</v>
      </c>
      <c r="B178" s="39">
        <v>35975.19</v>
      </c>
      <c r="C178" s="39">
        <v>71950.38</v>
      </c>
      <c r="D178" s="15">
        <f t="shared" si="13"/>
        <v>200</v>
      </c>
      <c r="E178" s="20">
        <f t="shared" si="14"/>
        <v>35975.19</v>
      </c>
    </row>
    <row r="179" spans="1:5" x14ac:dyDescent="0.2">
      <c r="A179" s="33" t="s">
        <v>594</v>
      </c>
      <c r="B179" s="39">
        <v>24138.49</v>
      </c>
      <c r="C179" s="39">
        <v>48276.97</v>
      </c>
      <c r="D179" s="15">
        <f t="shared" si="13"/>
        <v>199.9999585723879</v>
      </c>
      <c r="E179" s="20">
        <f t="shared" si="14"/>
        <v>24138.48</v>
      </c>
    </row>
    <row r="180" spans="1:5" ht="25.5" x14ac:dyDescent="0.2">
      <c r="A180" s="33" t="s">
        <v>196</v>
      </c>
      <c r="B180" s="39">
        <v>2107727.69</v>
      </c>
      <c r="C180" s="39">
        <v>4215455.38</v>
      </c>
      <c r="D180" s="15">
        <f t="shared" si="13"/>
        <v>200</v>
      </c>
      <c r="E180" s="20">
        <f t="shared" si="14"/>
        <v>2107727.69</v>
      </c>
    </row>
    <row r="181" spans="1:5" x14ac:dyDescent="0.2">
      <c r="A181" s="60" t="s">
        <v>202</v>
      </c>
      <c r="B181" s="39">
        <v>13885</v>
      </c>
      <c r="C181" s="39">
        <v>27770</v>
      </c>
      <c r="D181" s="15">
        <f t="shared" si="13"/>
        <v>200</v>
      </c>
      <c r="E181" s="20">
        <f t="shared" si="14"/>
        <v>13885</v>
      </c>
    </row>
    <row r="182" spans="1:5" x14ac:dyDescent="0.2">
      <c r="A182" s="34" t="s">
        <v>59</v>
      </c>
      <c r="B182" s="14">
        <f>B171+B172+B173+B174+B175+B176+B177+B178+B179+B180+B181</f>
        <v>3351157.81</v>
      </c>
      <c r="C182" s="14">
        <f>C171+C172+C173+C174+C175+C176+C177+C178+C179+C180+C181</f>
        <v>6702315.5700000003</v>
      </c>
      <c r="D182" s="16">
        <f t="shared" si="13"/>
        <v>199.99999850797835</v>
      </c>
      <c r="E182" s="17">
        <f t="shared" si="14"/>
        <v>3351157.7600000002</v>
      </c>
    </row>
    <row r="183" spans="1:5" ht="13.5" thickBot="1" x14ac:dyDescent="0.25">
      <c r="A183" s="40" t="s">
        <v>61</v>
      </c>
      <c r="B183" s="40">
        <f>B159+B169+B182</f>
        <v>17176523.57</v>
      </c>
      <c r="C183" s="40">
        <f>C159+C169+C182</f>
        <v>9437623.0700000003</v>
      </c>
      <c r="D183" s="16">
        <f t="shared" si="13"/>
        <v>54.944896337949721</v>
      </c>
      <c r="E183" s="17">
        <f t="shared" si="14"/>
        <v>-7738900.5</v>
      </c>
    </row>
    <row r="184" spans="1:5" ht="13.5" thickBot="1" x14ac:dyDescent="0.25">
      <c r="A184" s="48" t="s">
        <v>62</v>
      </c>
      <c r="B184" s="14">
        <f>B125+B183</f>
        <v>108064286.5</v>
      </c>
      <c r="C184" s="14">
        <f>C125+C183</f>
        <v>79849245.520000011</v>
      </c>
      <c r="D184" s="16">
        <f t="shared" si="13"/>
        <v>73.890503612402981</v>
      </c>
      <c r="E184" s="17">
        <f t="shared" si="14"/>
        <v>-28215040.979999989</v>
      </c>
    </row>
    <row r="185" spans="1:5" ht="40.5" customHeight="1" x14ac:dyDescent="0.2">
      <c r="A185" s="411" t="s">
        <v>615</v>
      </c>
      <c r="B185" s="412"/>
      <c r="C185" s="412"/>
      <c r="D185" s="412"/>
      <c r="E185" s="412"/>
    </row>
  </sheetData>
  <mergeCells count="12">
    <mergeCell ref="A75:E75"/>
    <mergeCell ref="A185:E185"/>
    <mergeCell ref="A126:E126"/>
    <mergeCell ref="A127:E127"/>
    <mergeCell ref="A160:E160"/>
    <mergeCell ref="A170:E170"/>
    <mergeCell ref="A74:E74"/>
    <mergeCell ref="A55:E55"/>
    <mergeCell ref="A1:E1"/>
    <mergeCell ref="A2:E2"/>
    <mergeCell ref="A4:E4"/>
    <mergeCell ref="A5:E5"/>
  </mergeCells>
  <phoneticPr fontId="9" type="noConversion"/>
  <pageMargins left="1.1811023622047245" right="0.39370078740157483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І півріччя 2020</vt:lpstr>
      <vt:lpstr>'Дод 2'!Заголовки_для_печати</vt:lpstr>
      <vt:lpstr>'дод 3'!Заголовки_для_печати</vt:lpstr>
      <vt:lpstr>'І півріччя 2020'!Область_печати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2020-08-25T07:44:42Z</cp:lastPrinted>
  <dcterms:created xsi:type="dcterms:W3CDTF">2004-01-19T13:15:00Z</dcterms:created>
  <dcterms:modified xsi:type="dcterms:W3CDTF">2020-08-25T10:54:46Z</dcterms:modified>
</cp:coreProperties>
</file>