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225" windowWidth="12120" windowHeight="6930"/>
  </bookViews>
  <sheets>
    <sheet name="дод 1" sheetId="45" r:id="rId1"/>
    <sheet name="Дод 2" sheetId="46" r:id="rId2"/>
    <sheet name="дод 3" sheetId="49" r:id="rId3"/>
    <sheet name="дод 4" sheetId="41" r:id="rId4"/>
    <sheet name="аналіз 9 міс. 2019" sheetId="47" r:id="rId5"/>
  </sheets>
  <definedNames>
    <definedName name="_xlnm.Print_Titles" localSheetId="1">'Дод 2'!$6:$7</definedName>
    <definedName name="_xlnm.Print_Titles" localSheetId="2">'дод 3'!$6:$7</definedName>
    <definedName name="_xlnm.Print_Area" localSheetId="4">'аналіз 9 міс. 2019'!$A$1:$E$177</definedName>
  </definedNames>
  <calcPr calcId="144525"/>
</workbook>
</file>

<file path=xl/calcChain.xml><?xml version="1.0" encoding="utf-8"?>
<calcChain xmlns="http://schemas.openxmlformats.org/spreadsheetml/2006/main">
  <c r="Q113" i="49" l="1"/>
  <c r="P113" i="49"/>
  <c r="O113" i="49"/>
  <c r="K113" i="49"/>
  <c r="J113" i="49"/>
  <c r="R111" i="49"/>
  <c r="L111" i="49" s="1"/>
  <c r="G111" i="49"/>
  <c r="R110" i="49"/>
  <c r="L110" i="49" s="1"/>
  <c r="G110" i="49"/>
  <c r="R109" i="49"/>
  <c r="L109" i="49" s="1"/>
  <c r="G109" i="49"/>
  <c r="R108" i="49"/>
  <c r="L108" i="49" s="1"/>
  <c r="G108" i="49"/>
  <c r="R107" i="49"/>
  <c r="Q107" i="49"/>
  <c r="L107" i="49"/>
  <c r="G107" i="49"/>
  <c r="S107" i="49" s="1"/>
  <c r="L106" i="49"/>
  <c r="G106" i="49"/>
  <c r="S106" i="49" s="1"/>
  <c r="L105" i="49"/>
  <c r="G105" i="49"/>
  <c r="S105" i="49" s="1"/>
  <c r="R104" i="49"/>
  <c r="L104" i="49"/>
  <c r="G104" i="49"/>
  <c r="S104" i="49" s="1"/>
  <c r="R103" i="49"/>
  <c r="Q103" i="49"/>
  <c r="P103" i="49"/>
  <c r="O103" i="49"/>
  <c r="N103" i="49"/>
  <c r="M103" i="49"/>
  <c r="L103" i="49"/>
  <c r="K103" i="49"/>
  <c r="J103" i="49"/>
  <c r="I103" i="49"/>
  <c r="H103" i="49"/>
  <c r="G103" i="49"/>
  <c r="R102" i="49"/>
  <c r="Q102" i="49"/>
  <c r="P102" i="49"/>
  <c r="O102" i="49"/>
  <c r="N102" i="49"/>
  <c r="M102" i="49"/>
  <c r="L102" i="49"/>
  <c r="K102" i="49"/>
  <c r="J102" i="49"/>
  <c r="I102" i="49"/>
  <c r="H102" i="49"/>
  <c r="G102" i="49"/>
  <c r="S102" i="49" s="1"/>
  <c r="R101" i="49"/>
  <c r="L101" i="49"/>
  <c r="S101" i="49" s="1"/>
  <c r="R100" i="49"/>
  <c r="L100" i="49" s="1"/>
  <c r="S100" i="49" s="1"/>
  <c r="R99" i="49"/>
  <c r="L99" i="49"/>
  <c r="S99" i="49" s="1"/>
  <c r="G99" i="49"/>
  <c r="R98" i="49"/>
  <c r="Q98" i="49"/>
  <c r="L98" i="49"/>
  <c r="G98" i="49"/>
  <c r="S98" i="49" s="1"/>
  <c r="R97" i="49"/>
  <c r="L97" i="49" s="1"/>
  <c r="G97" i="49"/>
  <c r="S97" i="49" s="1"/>
  <c r="R96" i="49"/>
  <c r="L96" i="49" s="1"/>
  <c r="G96" i="49"/>
  <c r="S96" i="49" s="1"/>
  <c r="R95" i="49"/>
  <c r="L95" i="49" s="1"/>
  <c r="S95" i="49" s="1"/>
  <c r="R94" i="49"/>
  <c r="L94" i="49"/>
  <c r="S94" i="49" s="1"/>
  <c r="G94" i="49"/>
  <c r="R93" i="49"/>
  <c r="L93" i="49"/>
  <c r="S93" i="49" s="1"/>
  <c r="G93" i="49"/>
  <c r="R92" i="49"/>
  <c r="L92" i="49"/>
  <c r="S92" i="49" s="1"/>
  <c r="G92" i="49"/>
  <c r="R91" i="49"/>
  <c r="L91" i="49"/>
  <c r="S91" i="49" s="1"/>
  <c r="R90" i="49"/>
  <c r="L90" i="49" s="1"/>
  <c r="G90" i="49"/>
  <c r="R89" i="49"/>
  <c r="L89" i="49" s="1"/>
  <c r="G89" i="49"/>
  <c r="R88" i="49"/>
  <c r="L88" i="49" s="1"/>
  <c r="S88" i="49" s="1"/>
  <c r="R87" i="49"/>
  <c r="L87" i="49"/>
  <c r="S87" i="49" s="1"/>
  <c r="G87" i="49"/>
  <c r="R86" i="49"/>
  <c r="L86" i="49"/>
  <c r="S86" i="49" s="1"/>
  <c r="G86" i="49"/>
  <c r="R85" i="49"/>
  <c r="L85" i="49"/>
  <c r="S85" i="49" s="1"/>
  <c r="G85" i="49"/>
  <c r="R84" i="49"/>
  <c r="L84" i="49"/>
  <c r="S84" i="49" s="1"/>
  <c r="G84" i="49"/>
  <c r="L83" i="49"/>
  <c r="G83" i="49"/>
  <c r="S83" i="49" s="1"/>
  <c r="R82" i="49"/>
  <c r="L82" i="49" s="1"/>
  <c r="G82" i="49"/>
  <c r="S82" i="49" s="1"/>
  <c r="R81" i="49"/>
  <c r="O81" i="49"/>
  <c r="L81" i="49"/>
  <c r="G81" i="49"/>
  <c r="S81" i="49" s="1"/>
  <c r="N80" i="49"/>
  <c r="L80" i="49"/>
  <c r="S80" i="49" s="1"/>
  <c r="R79" i="49"/>
  <c r="Q79" i="49"/>
  <c r="P79" i="49"/>
  <c r="O79" i="49"/>
  <c r="N79" i="49"/>
  <c r="M79" i="49"/>
  <c r="L79" i="49"/>
  <c r="H79" i="49"/>
  <c r="G79" i="49"/>
  <c r="S79" i="49" s="1"/>
  <c r="Q78" i="49"/>
  <c r="P78" i="49"/>
  <c r="O78" i="49"/>
  <c r="N78" i="49"/>
  <c r="M78" i="49"/>
  <c r="R78" i="49" s="1"/>
  <c r="L78" i="49" s="1"/>
  <c r="J78" i="49"/>
  <c r="I78" i="49"/>
  <c r="H78" i="49"/>
  <c r="G78" i="49"/>
  <c r="S78" i="49" s="1"/>
  <c r="R77" i="49"/>
  <c r="Q77" i="49"/>
  <c r="P77" i="49"/>
  <c r="O77" i="49"/>
  <c r="N77" i="49"/>
  <c r="M77" i="49"/>
  <c r="L77" i="49"/>
  <c r="J77" i="49"/>
  <c r="I77" i="49"/>
  <c r="H77" i="49"/>
  <c r="G77" i="49"/>
  <c r="S77" i="49" s="1"/>
  <c r="R76" i="49"/>
  <c r="N76" i="49"/>
  <c r="L76" i="49"/>
  <c r="S76" i="49" s="1"/>
  <c r="N75" i="49"/>
  <c r="M75" i="49"/>
  <c r="R75" i="49" s="1"/>
  <c r="L75" i="49" s="1"/>
  <c r="H75" i="49"/>
  <c r="G75" i="49" s="1"/>
  <c r="R74" i="49"/>
  <c r="L74" i="49"/>
  <c r="I74" i="49"/>
  <c r="H74" i="49"/>
  <c r="G74" i="49" s="1"/>
  <c r="S74" i="49" s="1"/>
  <c r="R73" i="49"/>
  <c r="Q73" i="49"/>
  <c r="P73" i="49"/>
  <c r="O73" i="49"/>
  <c r="L73" i="49" s="1"/>
  <c r="N73" i="49"/>
  <c r="M73" i="49"/>
  <c r="K73" i="49"/>
  <c r="J73" i="49"/>
  <c r="I73" i="49"/>
  <c r="H73" i="49"/>
  <c r="G73" i="49"/>
  <c r="G72" i="49" s="1"/>
  <c r="S72" i="49" s="1"/>
  <c r="R72" i="49"/>
  <c r="Q72" i="49"/>
  <c r="P72" i="49"/>
  <c r="O72" i="49"/>
  <c r="N72" i="49"/>
  <c r="M72" i="49"/>
  <c r="L72" i="49"/>
  <c r="K72" i="49"/>
  <c r="J72" i="49"/>
  <c r="I72" i="49"/>
  <c r="H72" i="49"/>
  <c r="R71" i="49"/>
  <c r="L71" i="49"/>
  <c r="S71" i="49" s="1"/>
  <c r="G71" i="49"/>
  <c r="R70" i="49"/>
  <c r="Q70" i="49"/>
  <c r="L70" i="49"/>
  <c r="G70" i="49"/>
  <c r="S70" i="49" s="1"/>
  <c r="R69" i="49"/>
  <c r="L69" i="49" s="1"/>
  <c r="G69" i="49"/>
  <c r="S69" i="49" s="1"/>
  <c r="R68" i="49"/>
  <c r="Q68" i="49"/>
  <c r="L68" i="49"/>
  <c r="G68" i="49"/>
  <c r="S68" i="49" s="1"/>
  <c r="R67" i="49"/>
  <c r="Q67" i="49"/>
  <c r="L67" i="49"/>
  <c r="G67" i="49"/>
  <c r="S67" i="49" s="1"/>
  <c r="R66" i="49"/>
  <c r="Q66" i="49"/>
  <c r="L66" i="49"/>
  <c r="G66" i="49"/>
  <c r="S66" i="49" s="1"/>
  <c r="R65" i="49"/>
  <c r="Q65" i="49"/>
  <c r="L65" i="49"/>
  <c r="G65" i="49"/>
  <c r="S65" i="49" s="1"/>
  <c r="R64" i="49"/>
  <c r="Q64" i="49"/>
  <c r="L64" i="49"/>
  <c r="G64" i="49"/>
  <c r="S64" i="49" s="1"/>
  <c r="R63" i="49"/>
  <c r="Q63" i="49"/>
  <c r="L63" i="49"/>
  <c r="G63" i="49"/>
  <c r="S63" i="49" s="1"/>
  <c r="R62" i="49"/>
  <c r="Q62" i="49"/>
  <c r="L62" i="49"/>
  <c r="S62" i="49" s="1"/>
  <c r="R61" i="49"/>
  <c r="Q61" i="49"/>
  <c r="L61" i="49"/>
  <c r="G61" i="49"/>
  <c r="S61" i="49" s="1"/>
  <c r="Q60" i="49"/>
  <c r="L60" i="49"/>
  <c r="S60" i="49" s="1"/>
  <c r="G60" i="49"/>
  <c r="S59" i="49"/>
  <c r="R59" i="49"/>
  <c r="Q59" i="49"/>
  <c r="L59" i="49"/>
  <c r="R58" i="49"/>
  <c r="L58" i="49"/>
  <c r="S58" i="49" s="1"/>
  <c r="G58" i="49"/>
  <c r="R57" i="49"/>
  <c r="L57" i="49"/>
  <c r="S57" i="49" s="1"/>
  <c r="G57" i="49"/>
  <c r="R56" i="49"/>
  <c r="L56" i="49"/>
  <c r="S56" i="49" s="1"/>
  <c r="G56" i="49"/>
  <c r="R55" i="49"/>
  <c r="Q55" i="49"/>
  <c r="L55" i="49"/>
  <c r="G55" i="49"/>
  <c r="S55" i="49" s="1"/>
  <c r="R54" i="49"/>
  <c r="L54" i="49" s="1"/>
  <c r="G54" i="49"/>
  <c r="L53" i="49"/>
  <c r="S53" i="49" s="1"/>
  <c r="L52" i="49"/>
  <c r="G52" i="49"/>
  <c r="S52" i="49" s="1"/>
  <c r="R51" i="49"/>
  <c r="L51" i="49"/>
  <c r="S51" i="49" s="1"/>
  <c r="R50" i="49"/>
  <c r="L50" i="49" s="1"/>
  <c r="G50" i="49"/>
  <c r="S50" i="49" s="1"/>
  <c r="R49" i="49"/>
  <c r="L49" i="49" s="1"/>
  <c r="G49" i="49"/>
  <c r="S49" i="49" s="1"/>
  <c r="R48" i="49"/>
  <c r="L48" i="49" s="1"/>
  <c r="G48" i="49"/>
  <c r="S48" i="49" s="1"/>
  <c r="R47" i="49"/>
  <c r="L47" i="49" s="1"/>
  <c r="G47" i="49"/>
  <c r="S47" i="49" s="1"/>
  <c r="R46" i="49"/>
  <c r="L46" i="49" s="1"/>
  <c r="G46" i="49"/>
  <c r="S46" i="49" s="1"/>
  <c r="L45" i="49"/>
  <c r="G45" i="49"/>
  <c r="S45" i="49" s="1"/>
  <c r="R44" i="49"/>
  <c r="L44" i="49"/>
  <c r="S44" i="49" s="1"/>
  <c r="G44" i="49"/>
  <c r="R43" i="49"/>
  <c r="L43" i="49"/>
  <c r="S43" i="49" s="1"/>
  <c r="G43" i="49"/>
  <c r="R42" i="49"/>
  <c r="L42" i="49"/>
  <c r="S42" i="49" s="1"/>
  <c r="G42" i="49"/>
  <c r="L41" i="49"/>
  <c r="G41" i="49"/>
  <c r="S41" i="49" s="1"/>
  <c r="R40" i="49"/>
  <c r="L40" i="49" s="1"/>
  <c r="G40" i="49"/>
  <c r="R39" i="49"/>
  <c r="L39" i="49" s="1"/>
  <c r="G39" i="49"/>
  <c r="R38" i="49"/>
  <c r="L38" i="49" s="1"/>
  <c r="K38" i="49"/>
  <c r="G38" i="49" s="1"/>
  <c r="R37" i="49"/>
  <c r="L37" i="49"/>
  <c r="S37" i="49" s="1"/>
  <c r="R36" i="49"/>
  <c r="L36" i="49"/>
  <c r="G36" i="49"/>
  <c r="R35" i="49"/>
  <c r="L35" i="49"/>
  <c r="S35" i="49" s="1"/>
  <c r="G35" i="49"/>
  <c r="R34" i="49"/>
  <c r="L34" i="49"/>
  <c r="S34" i="49" s="1"/>
  <c r="R33" i="49"/>
  <c r="L33" i="49" s="1"/>
  <c r="S33" i="49" s="1"/>
  <c r="R32" i="49"/>
  <c r="L32" i="49"/>
  <c r="S32" i="49" s="1"/>
  <c r="G32" i="49"/>
  <c r="R31" i="49"/>
  <c r="L31" i="49"/>
  <c r="S31" i="49" s="1"/>
  <c r="G31" i="49"/>
  <c r="R30" i="49"/>
  <c r="L30" i="49"/>
  <c r="S30" i="49" s="1"/>
  <c r="G30" i="49"/>
  <c r="R29" i="49"/>
  <c r="L29" i="49"/>
  <c r="S29" i="49" s="1"/>
  <c r="R28" i="49"/>
  <c r="L28" i="49" s="1"/>
  <c r="G28" i="49"/>
  <c r="R27" i="49"/>
  <c r="L27" i="49" s="1"/>
  <c r="G27" i="49"/>
  <c r="R26" i="49"/>
  <c r="L26" i="49" s="1"/>
  <c r="G26" i="49"/>
  <c r="R25" i="49"/>
  <c r="L25" i="49" s="1"/>
  <c r="G25" i="49"/>
  <c r="L24" i="49"/>
  <c r="G24" i="49"/>
  <c r="R23" i="49"/>
  <c r="L23" i="49" s="1"/>
  <c r="G23" i="49"/>
  <c r="R22" i="49"/>
  <c r="L22" i="49" s="1"/>
  <c r="G22" i="49"/>
  <c r="R21" i="49"/>
  <c r="L21" i="49" s="1"/>
  <c r="G21" i="49"/>
  <c r="R20" i="49"/>
  <c r="O20" i="49"/>
  <c r="L20" i="49"/>
  <c r="K20" i="49"/>
  <c r="G20" i="49"/>
  <c r="S20" i="49" s="1"/>
  <c r="R19" i="49"/>
  <c r="L19" i="49" s="1"/>
  <c r="G19" i="49"/>
  <c r="S19" i="49" s="1"/>
  <c r="R18" i="49"/>
  <c r="L18" i="49" s="1"/>
  <c r="G18" i="49"/>
  <c r="S18" i="49" s="1"/>
  <c r="R17" i="49"/>
  <c r="L17" i="49" s="1"/>
  <c r="G17" i="49"/>
  <c r="S17" i="49" s="1"/>
  <c r="R16" i="49"/>
  <c r="L16" i="49" s="1"/>
  <c r="L14" i="49" s="1"/>
  <c r="G16" i="49"/>
  <c r="S16" i="49" s="1"/>
  <c r="R15" i="49"/>
  <c r="L15" i="49" s="1"/>
  <c r="L11" i="49" s="1"/>
  <c r="L10" i="49" s="1"/>
  <c r="G15" i="49"/>
  <c r="S15" i="49" s="1"/>
  <c r="R14" i="49"/>
  <c r="R114" i="49" s="1"/>
  <c r="Q14" i="49"/>
  <c r="Q114" i="49" s="1"/>
  <c r="P14" i="49"/>
  <c r="P114" i="49" s="1"/>
  <c r="O14" i="49"/>
  <c r="O114" i="49" s="1"/>
  <c r="N14" i="49"/>
  <c r="N114" i="49" s="1"/>
  <c r="M14" i="49"/>
  <c r="M114" i="49" s="1"/>
  <c r="K14" i="49"/>
  <c r="K114" i="49" s="1"/>
  <c r="J14" i="49"/>
  <c r="J114" i="49" s="1"/>
  <c r="I14" i="49"/>
  <c r="I114" i="49" s="1"/>
  <c r="H14" i="49"/>
  <c r="H114" i="49" s="1"/>
  <c r="G14" i="49"/>
  <c r="G114" i="49" s="1"/>
  <c r="N13" i="49"/>
  <c r="N113" i="49" s="1"/>
  <c r="M13" i="49"/>
  <c r="M113" i="49" s="1"/>
  <c r="L13" i="49"/>
  <c r="I13" i="49"/>
  <c r="I113" i="49" s="1"/>
  <c r="H13" i="49"/>
  <c r="H113" i="49" s="1"/>
  <c r="R12" i="49"/>
  <c r="L12" i="49"/>
  <c r="S12" i="49" s="1"/>
  <c r="G12" i="49"/>
  <c r="R11" i="49"/>
  <c r="Q11" i="49"/>
  <c r="P11" i="49"/>
  <c r="O11" i="49"/>
  <c r="N11" i="49"/>
  <c r="M11" i="49"/>
  <c r="K11" i="49"/>
  <c r="J11" i="49"/>
  <c r="I11" i="49"/>
  <c r="H11" i="49"/>
  <c r="G11" i="49"/>
  <c r="G10" i="49" s="1"/>
  <c r="G112" i="49" s="1"/>
  <c r="R10" i="49"/>
  <c r="R112" i="49" s="1"/>
  <c r="Q10" i="49"/>
  <c r="Q112" i="49" s="1"/>
  <c r="P10" i="49"/>
  <c r="P112" i="49" s="1"/>
  <c r="O10" i="49"/>
  <c r="O112" i="49" s="1"/>
  <c r="N10" i="49"/>
  <c r="N112" i="49" s="1"/>
  <c r="M10" i="49"/>
  <c r="M112" i="49" s="1"/>
  <c r="K10" i="49"/>
  <c r="K112" i="49" s="1"/>
  <c r="J10" i="49"/>
  <c r="J112" i="49" s="1"/>
  <c r="I10" i="49"/>
  <c r="I112" i="49" s="1"/>
  <c r="H10" i="49"/>
  <c r="H112" i="49" s="1"/>
  <c r="S21" i="49" l="1"/>
  <c r="S22" i="49"/>
  <c r="S23" i="49"/>
  <c r="S25" i="49"/>
  <c r="S26" i="49"/>
  <c r="S27" i="49"/>
  <c r="S28" i="49"/>
  <c r="L112" i="49"/>
  <c r="S112" i="49" s="1"/>
  <c r="G13" i="49"/>
  <c r="R13" i="49"/>
  <c r="R113" i="49" s="1"/>
  <c r="L113" i="49" s="1"/>
  <c r="L114" i="49"/>
  <c r="S114" i="49" s="1"/>
  <c r="S36" i="49"/>
  <c r="S38" i="49"/>
  <c r="S14" i="49" s="1"/>
  <c r="S39" i="49"/>
  <c r="S11" i="49" s="1"/>
  <c r="S10" i="49" s="1"/>
  <c r="S40" i="49"/>
  <c r="S54" i="49"/>
  <c r="S75" i="49"/>
  <c r="S89" i="49"/>
  <c r="S90" i="49"/>
  <c r="S73" i="49" s="1"/>
  <c r="S108" i="49"/>
  <c r="S109" i="49"/>
  <c r="S110" i="49"/>
  <c r="S111" i="49"/>
  <c r="S103" i="49" s="1"/>
  <c r="B53" i="47"/>
  <c r="C53" i="47"/>
  <c r="G113" i="49" l="1"/>
  <c r="S113" i="49" s="1"/>
  <c r="S13" i="49"/>
  <c r="B23" i="47"/>
  <c r="C21" i="47"/>
  <c r="B21" i="47"/>
  <c r="B16" i="47"/>
  <c r="D21" i="46" l="1"/>
  <c r="C21" i="46"/>
  <c r="D19" i="46"/>
  <c r="C19" i="46"/>
  <c r="D76" i="45" l="1"/>
  <c r="D82" i="45"/>
  <c r="C85" i="45"/>
  <c r="E82" i="45"/>
  <c r="D70" i="45"/>
  <c r="D65" i="45"/>
  <c r="E81" i="45"/>
  <c r="D23" i="45"/>
  <c r="D20" i="45" s="1"/>
  <c r="D28" i="45"/>
  <c r="D26" i="45"/>
  <c r="F86" i="45"/>
  <c r="C174" i="47" l="1"/>
  <c r="B174" i="47"/>
  <c r="D172" i="47"/>
  <c r="E172" i="47"/>
  <c r="C118" i="47"/>
  <c r="B118" i="47"/>
  <c r="D116" i="47"/>
  <c r="E116" i="47"/>
  <c r="C108" i="41"/>
  <c r="E108" i="41"/>
  <c r="D108" i="41"/>
  <c r="G106" i="41"/>
  <c r="C52" i="41"/>
  <c r="E52" i="41"/>
  <c r="D52" i="41"/>
  <c r="G50" i="41"/>
  <c r="D173" i="47" l="1"/>
  <c r="E173" i="47"/>
  <c r="D169" i="47"/>
  <c r="E169" i="47"/>
  <c r="D89" i="47"/>
  <c r="E89" i="47"/>
  <c r="E171" i="47" l="1"/>
  <c r="D171" i="47"/>
  <c r="E170" i="47"/>
  <c r="D170" i="47"/>
  <c r="E168" i="47"/>
  <c r="D168" i="47"/>
  <c r="E166" i="47"/>
  <c r="D166" i="47"/>
  <c r="E165" i="47"/>
  <c r="D165" i="47"/>
  <c r="C163" i="47"/>
  <c r="B163" i="47"/>
  <c r="E162" i="47"/>
  <c r="D162" i="47"/>
  <c r="E161" i="47"/>
  <c r="D161" i="47"/>
  <c r="E160" i="47"/>
  <c r="D160" i="47"/>
  <c r="E159" i="47"/>
  <c r="D159" i="47"/>
  <c r="E158" i="47"/>
  <c r="D158" i="47"/>
  <c r="E157" i="47"/>
  <c r="D157" i="47"/>
  <c r="C155" i="47"/>
  <c r="C175" i="47" s="1"/>
  <c r="B155" i="47"/>
  <c r="B175" i="47" s="1"/>
  <c r="E154" i="47"/>
  <c r="E153" i="47"/>
  <c r="E152" i="47"/>
  <c r="D152" i="47"/>
  <c r="E151" i="47"/>
  <c r="D151" i="47"/>
  <c r="E150" i="47"/>
  <c r="E149" i="47"/>
  <c r="E148" i="47"/>
  <c r="D148" i="47"/>
  <c r="E147" i="47"/>
  <c r="D147" i="47"/>
  <c r="E146" i="47"/>
  <c r="E145" i="47"/>
  <c r="E144" i="47"/>
  <c r="D144" i="47"/>
  <c r="E143" i="47"/>
  <c r="E142" i="47"/>
  <c r="D142" i="47"/>
  <c r="E141" i="47"/>
  <c r="D141" i="47"/>
  <c r="E140" i="47"/>
  <c r="D140" i="47"/>
  <c r="E139" i="47"/>
  <c r="D139" i="47"/>
  <c r="E138" i="47"/>
  <c r="E137" i="47"/>
  <c r="E136" i="47"/>
  <c r="D136" i="47"/>
  <c r="E135" i="47"/>
  <c r="E134" i="47"/>
  <c r="D134" i="47"/>
  <c r="E133" i="47"/>
  <c r="D133" i="47"/>
  <c r="E132" i="47"/>
  <c r="D132" i="47"/>
  <c r="E131" i="47"/>
  <c r="D131" i="47"/>
  <c r="E130" i="47"/>
  <c r="E129" i="47"/>
  <c r="E128" i="47"/>
  <c r="D128" i="47"/>
  <c r="E127" i="47"/>
  <c r="D127" i="47"/>
  <c r="E126" i="47"/>
  <c r="E125" i="47"/>
  <c r="E121" i="47"/>
  <c r="D121" i="47"/>
  <c r="E120" i="47"/>
  <c r="D120" i="47"/>
  <c r="E119" i="47"/>
  <c r="D119" i="47"/>
  <c r="D118" i="47"/>
  <c r="B122" i="47"/>
  <c r="E117" i="47"/>
  <c r="E115" i="47"/>
  <c r="D115" i="47"/>
  <c r="E114" i="47"/>
  <c r="D114" i="47"/>
  <c r="E113" i="47"/>
  <c r="D113" i="47"/>
  <c r="E112" i="47"/>
  <c r="D112" i="47"/>
  <c r="E111" i="47"/>
  <c r="E110" i="47"/>
  <c r="D110" i="47"/>
  <c r="E109" i="47"/>
  <c r="D109" i="47"/>
  <c r="E108" i="47"/>
  <c r="D108" i="47"/>
  <c r="E107" i="47"/>
  <c r="D107" i="47"/>
  <c r="E106" i="47"/>
  <c r="D106" i="47"/>
  <c r="E105" i="47"/>
  <c r="D105" i="47"/>
  <c r="E104" i="47"/>
  <c r="D104" i="47"/>
  <c r="E103" i="47"/>
  <c r="E102" i="47"/>
  <c r="D102" i="47"/>
  <c r="E101" i="47"/>
  <c r="D101" i="47"/>
  <c r="E100" i="47"/>
  <c r="D100" i="47"/>
  <c r="E99" i="47"/>
  <c r="D99" i="47"/>
  <c r="E98" i="47"/>
  <c r="D98" i="47"/>
  <c r="E97" i="47"/>
  <c r="D97" i="47"/>
  <c r="E96" i="47"/>
  <c r="D96" i="47"/>
  <c r="E95" i="47"/>
  <c r="D95" i="47"/>
  <c r="E94" i="47"/>
  <c r="E93" i="47"/>
  <c r="D93" i="47"/>
  <c r="E92" i="47"/>
  <c r="D92" i="47"/>
  <c r="E91" i="47"/>
  <c r="D91" i="47"/>
  <c r="E90" i="47"/>
  <c r="E88" i="47"/>
  <c r="D88" i="47"/>
  <c r="E87" i="47"/>
  <c r="D87" i="47"/>
  <c r="E86" i="47"/>
  <c r="D86" i="47"/>
  <c r="E85" i="47"/>
  <c r="D85" i="47"/>
  <c r="E84" i="47"/>
  <c r="D84" i="47"/>
  <c r="E83" i="47"/>
  <c r="D83" i="47"/>
  <c r="E82" i="47"/>
  <c r="D82" i="47"/>
  <c r="E81" i="47"/>
  <c r="D81" i="47"/>
  <c r="E80" i="47"/>
  <c r="D80" i="47"/>
  <c r="E79" i="47"/>
  <c r="D79" i="47"/>
  <c r="E78" i="47"/>
  <c r="D78" i="47"/>
  <c r="E77" i="47"/>
  <c r="D77" i="47"/>
  <c r="E76" i="47"/>
  <c r="D76" i="47"/>
  <c r="E70" i="47"/>
  <c r="E67" i="47"/>
  <c r="E66" i="47"/>
  <c r="E65" i="47"/>
  <c r="D65" i="47"/>
  <c r="E64" i="47"/>
  <c r="D64" i="47"/>
  <c r="E63" i="47"/>
  <c r="D63" i="47"/>
  <c r="E62" i="47"/>
  <c r="D62" i="47"/>
  <c r="E61" i="47"/>
  <c r="D61" i="47"/>
  <c r="C60" i="47"/>
  <c r="B60" i="47"/>
  <c r="B68" i="47" s="1"/>
  <c r="B71" i="47" s="1"/>
  <c r="E59" i="47"/>
  <c r="E58" i="47"/>
  <c r="E57" i="47"/>
  <c r="D57" i="47"/>
  <c r="E56" i="47"/>
  <c r="D56" i="47"/>
  <c r="E51" i="47"/>
  <c r="D51" i="47"/>
  <c r="E50" i="47"/>
  <c r="D50" i="47"/>
  <c r="E49" i="47"/>
  <c r="D49" i="47"/>
  <c r="E48" i="47"/>
  <c r="D48" i="47"/>
  <c r="E47" i="47"/>
  <c r="D47" i="47"/>
  <c r="E46" i="47"/>
  <c r="D46" i="47"/>
  <c r="E45" i="47"/>
  <c r="D45" i="47"/>
  <c r="E44" i="47"/>
  <c r="D44" i="47"/>
  <c r="E43" i="47"/>
  <c r="D43" i="47"/>
  <c r="E42" i="47"/>
  <c r="D42" i="47"/>
  <c r="E41" i="47"/>
  <c r="D41" i="47"/>
  <c r="E40" i="47"/>
  <c r="C40" i="47"/>
  <c r="B40" i="47"/>
  <c r="E39" i="47"/>
  <c r="E37" i="47"/>
  <c r="E36" i="47"/>
  <c r="E35" i="47"/>
  <c r="E34" i="47"/>
  <c r="D34" i="47"/>
  <c r="E33" i="47"/>
  <c r="D33" i="47"/>
  <c r="E32" i="47"/>
  <c r="E31" i="47"/>
  <c r="D31" i="47"/>
  <c r="E30" i="47"/>
  <c r="D30" i="47"/>
  <c r="E29" i="47"/>
  <c r="D29" i="47"/>
  <c r="E28" i="47"/>
  <c r="D28" i="47"/>
  <c r="E27" i="47"/>
  <c r="D27" i="47"/>
  <c r="E26" i="47"/>
  <c r="D26" i="47"/>
  <c r="E25" i="47"/>
  <c r="D25" i="47"/>
  <c r="E24" i="47"/>
  <c r="D24" i="47"/>
  <c r="C23" i="47"/>
  <c r="D23" i="47" s="1"/>
  <c r="E22" i="47"/>
  <c r="E21" i="47"/>
  <c r="D21" i="47"/>
  <c r="E20" i="47"/>
  <c r="D20" i="47"/>
  <c r="E19" i="47"/>
  <c r="D19" i="47"/>
  <c r="E18" i="47"/>
  <c r="D18" i="47"/>
  <c r="E17" i="47"/>
  <c r="D17" i="47"/>
  <c r="C16" i="47"/>
  <c r="E16" i="47" s="1"/>
  <c r="E15" i="47"/>
  <c r="D15" i="47"/>
  <c r="E14" i="47"/>
  <c r="D14" i="47"/>
  <c r="E13" i="47"/>
  <c r="D13" i="47"/>
  <c r="E12" i="47"/>
  <c r="D12" i="47"/>
  <c r="E11" i="47"/>
  <c r="D11" i="47"/>
  <c r="E10" i="47"/>
  <c r="D10" i="47"/>
  <c r="E9" i="47"/>
  <c r="D9" i="47"/>
  <c r="E8" i="47"/>
  <c r="D8" i="47"/>
  <c r="E7" i="47"/>
  <c r="D7" i="47"/>
  <c r="E6" i="47"/>
  <c r="D6" i="47"/>
  <c r="D60" i="47" l="1"/>
  <c r="B54" i="47"/>
  <c r="B72" i="47" s="1"/>
  <c r="D40" i="47"/>
  <c r="E174" i="47"/>
  <c r="E163" i="47"/>
  <c r="B176" i="47"/>
  <c r="E175" i="47"/>
  <c r="D175" i="47"/>
  <c r="D16" i="47"/>
  <c r="E23" i="47"/>
  <c r="E60" i="47"/>
  <c r="C68" i="47"/>
  <c r="E118" i="47"/>
  <c r="C122" i="47"/>
  <c r="D155" i="47"/>
  <c r="D163" i="47"/>
  <c r="D174" i="47"/>
  <c r="E155" i="47"/>
  <c r="C71" i="47" l="1"/>
  <c r="D68" i="47"/>
  <c r="E68" i="47"/>
  <c r="C176" i="47"/>
  <c r="D122" i="47"/>
  <c r="E122" i="47"/>
  <c r="D53" i="47"/>
  <c r="C54" i="47"/>
  <c r="E53" i="47"/>
  <c r="C72" i="47" l="1"/>
  <c r="D54" i="47"/>
  <c r="E54" i="47"/>
  <c r="E176" i="47"/>
  <c r="D176" i="47"/>
  <c r="E71" i="47"/>
  <c r="D71" i="47"/>
  <c r="E72" i="47" l="1"/>
  <c r="D72" i="47"/>
  <c r="M106" i="46" l="1"/>
  <c r="L106" i="46"/>
  <c r="F106" i="46"/>
  <c r="E106" i="46"/>
  <c r="M105" i="46"/>
  <c r="L105" i="46"/>
  <c r="J105" i="46"/>
  <c r="F105" i="46"/>
  <c r="E105" i="46"/>
  <c r="M104" i="46"/>
  <c r="L104" i="46"/>
  <c r="F104" i="46"/>
  <c r="E104" i="46"/>
  <c r="M103" i="46"/>
  <c r="L103" i="46"/>
  <c r="J103" i="46"/>
  <c r="F103" i="46"/>
  <c r="E103" i="46"/>
  <c r="M102" i="46"/>
  <c r="L102" i="46"/>
  <c r="J102" i="46"/>
  <c r="F102" i="46"/>
  <c r="E102" i="46"/>
  <c r="M101" i="46"/>
  <c r="L101" i="46"/>
  <c r="F101" i="46"/>
  <c r="E101" i="46"/>
  <c r="I100" i="46"/>
  <c r="H100" i="46"/>
  <c r="G100" i="46"/>
  <c r="D100" i="46"/>
  <c r="C100" i="46"/>
  <c r="L100" i="46" s="1"/>
  <c r="M99" i="46"/>
  <c r="L99" i="46"/>
  <c r="J99" i="46"/>
  <c r="F99" i="46"/>
  <c r="E99" i="46"/>
  <c r="H98" i="46"/>
  <c r="J98" i="46" s="1"/>
  <c r="G98" i="46"/>
  <c r="D98" i="46"/>
  <c r="M98" i="46" s="1"/>
  <c r="C98" i="46"/>
  <c r="L98" i="46" s="1"/>
  <c r="M97" i="46"/>
  <c r="L97" i="46"/>
  <c r="F97" i="46"/>
  <c r="E97" i="46"/>
  <c r="M96" i="46"/>
  <c r="L96" i="46"/>
  <c r="J96" i="46"/>
  <c r="F96" i="46"/>
  <c r="E96" i="46"/>
  <c r="M95" i="46"/>
  <c r="L95" i="46"/>
  <c r="J95" i="46"/>
  <c r="F95" i="46"/>
  <c r="E95" i="46"/>
  <c r="M94" i="46"/>
  <c r="L94" i="46"/>
  <c r="F94" i="46"/>
  <c r="E94" i="46"/>
  <c r="H93" i="46"/>
  <c r="J93" i="46" s="1"/>
  <c r="G93" i="46"/>
  <c r="D93" i="46"/>
  <c r="M93" i="46" s="1"/>
  <c r="C93" i="46"/>
  <c r="L93" i="46" s="1"/>
  <c r="I92" i="46"/>
  <c r="H92" i="46"/>
  <c r="J92" i="46" s="1"/>
  <c r="G92" i="46"/>
  <c r="I91" i="46"/>
  <c r="H91" i="46"/>
  <c r="G91" i="46"/>
  <c r="M90" i="46"/>
  <c r="L90" i="46"/>
  <c r="F90" i="46"/>
  <c r="E90" i="46"/>
  <c r="M89" i="46"/>
  <c r="L89" i="46"/>
  <c r="O89" i="46" s="1"/>
  <c r="J89" i="46"/>
  <c r="F89" i="46"/>
  <c r="E89" i="46"/>
  <c r="I88" i="46"/>
  <c r="H88" i="46"/>
  <c r="G88" i="46"/>
  <c r="G87" i="46" s="1"/>
  <c r="G83" i="46" s="1"/>
  <c r="D88" i="46"/>
  <c r="M88" i="46" s="1"/>
  <c r="C88" i="46"/>
  <c r="L88" i="46" s="1"/>
  <c r="I87" i="46"/>
  <c r="H87" i="46"/>
  <c r="D87" i="46"/>
  <c r="M87" i="46" s="1"/>
  <c r="C87" i="46"/>
  <c r="M86" i="46"/>
  <c r="L86" i="46"/>
  <c r="O86" i="46" s="1"/>
  <c r="J86" i="46"/>
  <c r="F86" i="46"/>
  <c r="E86" i="46"/>
  <c r="M85" i="46"/>
  <c r="L85" i="46"/>
  <c r="O85" i="46" s="1"/>
  <c r="J85" i="46"/>
  <c r="F85" i="46"/>
  <c r="E85" i="46"/>
  <c r="H84" i="46"/>
  <c r="J84" i="46" s="1"/>
  <c r="G84" i="46"/>
  <c r="D84" i="46"/>
  <c r="C84" i="46"/>
  <c r="F84" i="46" s="1"/>
  <c r="D83" i="46"/>
  <c r="M82" i="46"/>
  <c r="L82" i="46"/>
  <c r="K82" i="46"/>
  <c r="J82" i="46"/>
  <c r="F82" i="46"/>
  <c r="E82" i="46"/>
  <c r="M81" i="46"/>
  <c r="L81" i="46"/>
  <c r="K81" i="46"/>
  <c r="J81" i="46"/>
  <c r="F81" i="46"/>
  <c r="E81" i="46"/>
  <c r="H80" i="46"/>
  <c r="G80" i="46"/>
  <c r="F80" i="46"/>
  <c r="D80" i="46"/>
  <c r="C80" i="46"/>
  <c r="M79" i="46"/>
  <c r="L79" i="46"/>
  <c r="K79" i="46"/>
  <c r="J79" i="46"/>
  <c r="F79" i="46"/>
  <c r="E79" i="46"/>
  <c r="M78" i="46"/>
  <c r="L78" i="46"/>
  <c r="K78" i="46"/>
  <c r="J78" i="46"/>
  <c r="F78" i="46"/>
  <c r="E78" i="46"/>
  <c r="M77" i="46"/>
  <c r="L77" i="46"/>
  <c r="K77" i="46"/>
  <c r="J77" i="46"/>
  <c r="F77" i="46"/>
  <c r="E77" i="46"/>
  <c r="H76" i="46"/>
  <c r="G76" i="46"/>
  <c r="F76" i="46"/>
  <c r="D76" i="46"/>
  <c r="C76" i="46"/>
  <c r="L76" i="46" s="1"/>
  <c r="G75" i="46"/>
  <c r="G52" i="46" s="1"/>
  <c r="F75" i="46"/>
  <c r="D75" i="46"/>
  <c r="C75" i="46"/>
  <c r="M74" i="46"/>
  <c r="L74" i="46"/>
  <c r="J74" i="46"/>
  <c r="F74" i="46"/>
  <c r="E74" i="46"/>
  <c r="M73" i="46"/>
  <c r="L73" i="46"/>
  <c r="J73" i="46"/>
  <c r="F73" i="46"/>
  <c r="E73" i="46"/>
  <c r="M72" i="46"/>
  <c r="L72" i="46"/>
  <c r="J72" i="46"/>
  <c r="F72" i="46"/>
  <c r="E72" i="46"/>
  <c r="H71" i="46"/>
  <c r="J71" i="46" s="1"/>
  <c r="G71" i="46"/>
  <c r="D71" i="46"/>
  <c r="M71" i="46" s="1"/>
  <c r="C71" i="46"/>
  <c r="L71" i="46" s="1"/>
  <c r="N70" i="46"/>
  <c r="I70" i="46"/>
  <c r="H70" i="46"/>
  <c r="G70" i="46"/>
  <c r="D70" i="46"/>
  <c r="M69" i="46"/>
  <c r="L69" i="46"/>
  <c r="F69" i="46"/>
  <c r="E69" i="46"/>
  <c r="M68" i="46"/>
  <c r="O68" i="46" s="1"/>
  <c r="L68" i="46"/>
  <c r="J68" i="46"/>
  <c r="F68" i="46"/>
  <c r="E68" i="46"/>
  <c r="M67" i="46"/>
  <c r="L67" i="46"/>
  <c r="J67" i="46"/>
  <c r="F67" i="46"/>
  <c r="E67" i="46"/>
  <c r="M66" i="46"/>
  <c r="L66" i="46"/>
  <c r="J66" i="46"/>
  <c r="F66" i="46"/>
  <c r="E66" i="46"/>
  <c r="H65" i="46"/>
  <c r="J65" i="46" s="1"/>
  <c r="G65" i="46"/>
  <c r="D65" i="46"/>
  <c r="C65" i="46"/>
  <c r="L65" i="46" s="1"/>
  <c r="M64" i="46"/>
  <c r="O64" i="46" s="1"/>
  <c r="L64" i="46"/>
  <c r="J64" i="46"/>
  <c r="F64" i="46"/>
  <c r="E64" i="46"/>
  <c r="L63" i="46"/>
  <c r="H63" i="46"/>
  <c r="J63" i="46" s="1"/>
  <c r="G63" i="46"/>
  <c r="F63" i="46"/>
  <c r="D63" i="46"/>
  <c r="M63" i="46" s="1"/>
  <c r="O63" i="46" s="1"/>
  <c r="C63" i="46"/>
  <c r="M62" i="46"/>
  <c r="L62" i="46"/>
  <c r="J62" i="46"/>
  <c r="F62" i="46"/>
  <c r="E62" i="46"/>
  <c r="M61" i="46"/>
  <c r="L61" i="46"/>
  <c r="J61" i="46"/>
  <c r="F61" i="46"/>
  <c r="E61" i="46"/>
  <c r="M60" i="46"/>
  <c r="L60" i="46"/>
  <c r="J60" i="46"/>
  <c r="F60" i="46"/>
  <c r="E60" i="46"/>
  <c r="H59" i="46"/>
  <c r="J59" i="46" s="1"/>
  <c r="G59" i="46"/>
  <c r="D59" i="46"/>
  <c r="M59" i="46" s="1"/>
  <c r="C59" i="46"/>
  <c r="L59" i="46" s="1"/>
  <c r="G58" i="46"/>
  <c r="C58" i="46"/>
  <c r="L58" i="46" s="1"/>
  <c r="M57" i="46"/>
  <c r="O57" i="46" s="1"/>
  <c r="L57" i="46"/>
  <c r="J57" i="46"/>
  <c r="F57" i="46"/>
  <c r="E57" i="46"/>
  <c r="M56" i="46"/>
  <c r="L56" i="46"/>
  <c r="J56" i="46"/>
  <c r="F56" i="46"/>
  <c r="E56" i="46"/>
  <c r="M55" i="46"/>
  <c r="L55" i="46"/>
  <c r="J55" i="46"/>
  <c r="F55" i="46"/>
  <c r="E55" i="46"/>
  <c r="H54" i="46"/>
  <c r="J54" i="46" s="1"/>
  <c r="G54" i="46"/>
  <c r="D54" i="46"/>
  <c r="M54" i="46" s="1"/>
  <c r="C54" i="46"/>
  <c r="L54" i="46" s="1"/>
  <c r="G53" i="46"/>
  <c r="C53" i="46"/>
  <c r="L53" i="46" s="1"/>
  <c r="N52" i="46"/>
  <c r="N107" i="46" s="1"/>
  <c r="N108" i="46" s="1"/>
  <c r="I52" i="46"/>
  <c r="I107" i="46" s="1"/>
  <c r="I108" i="46" s="1"/>
  <c r="M51" i="46"/>
  <c r="L51" i="46"/>
  <c r="K51" i="46"/>
  <c r="J51" i="46"/>
  <c r="F51" i="46"/>
  <c r="E51" i="46"/>
  <c r="M50" i="46"/>
  <c r="L50" i="46"/>
  <c r="K50" i="46"/>
  <c r="J50" i="46"/>
  <c r="F50" i="46"/>
  <c r="E50" i="46"/>
  <c r="M49" i="46"/>
  <c r="L49" i="46"/>
  <c r="K49" i="46"/>
  <c r="J49" i="46"/>
  <c r="F49" i="46"/>
  <c r="E49" i="46"/>
  <c r="H48" i="46"/>
  <c r="K48" i="46" s="1"/>
  <c r="G48" i="46"/>
  <c r="D48" i="46"/>
  <c r="M48" i="46" s="1"/>
  <c r="C48" i="46"/>
  <c r="F48" i="46" s="1"/>
  <c r="H47" i="46"/>
  <c r="K47" i="46" s="1"/>
  <c r="G47" i="46"/>
  <c r="D47" i="46"/>
  <c r="M47" i="46" s="1"/>
  <c r="C47" i="46"/>
  <c r="F47" i="46" s="1"/>
  <c r="M46" i="46"/>
  <c r="L46" i="46"/>
  <c r="J46" i="46"/>
  <c r="F46" i="46"/>
  <c r="E46" i="46"/>
  <c r="M45" i="46"/>
  <c r="L45" i="46"/>
  <c r="J45" i="46"/>
  <c r="F45" i="46"/>
  <c r="E45" i="46"/>
  <c r="M44" i="46"/>
  <c r="L44" i="46"/>
  <c r="J44" i="46"/>
  <c r="F44" i="46"/>
  <c r="E44" i="46"/>
  <c r="H43" i="46"/>
  <c r="G43" i="46"/>
  <c r="J43" i="46" s="1"/>
  <c r="D43" i="46"/>
  <c r="M43" i="46" s="1"/>
  <c r="C43" i="46"/>
  <c r="L43" i="46" s="1"/>
  <c r="M42" i="46"/>
  <c r="O42" i="46" s="1"/>
  <c r="L42" i="46"/>
  <c r="F42" i="46"/>
  <c r="E42" i="46"/>
  <c r="D41" i="46"/>
  <c r="M41" i="46" s="1"/>
  <c r="C41" i="46"/>
  <c r="F41" i="46" s="1"/>
  <c r="M40" i="46"/>
  <c r="L40" i="46"/>
  <c r="J40" i="46"/>
  <c r="F40" i="46"/>
  <c r="E40" i="46"/>
  <c r="M39" i="46"/>
  <c r="L39" i="46"/>
  <c r="J39" i="46"/>
  <c r="F39" i="46"/>
  <c r="E39" i="46"/>
  <c r="M38" i="46"/>
  <c r="L38" i="46"/>
  <c r="J38" i="46"/>
  <c r="F38" i="46"/>
  <c r="E38" i="46"/>
  <c r="M37" i="46"/>
  <c r="L37" i="46"/>
  <c r="J37" i="46"/>
  <c r="F37" i="46"/>
  <c r="E37" i="46"/>
  <c r="M36" i="46"/>
  <c r="L36" i="46"/>
  <c r="J36" i="46"/>
  <c r="F36" i="46"/>
  <c r="E36" i="46"/>
  <c r="M35" i="46"/>
  <c r="L35" i="46"/>
  <c r="J35" i="46"/>
  <c r="F35" i="46"/>
  <c r="E35" i="46"/>
  <c r="M34" i="46"/>
  <c r="L34" i="46"/>
  <c r="J34" i="46"/>
  <c r="F34" i="46"/>
  <c r="E34" i="46"/>
  <c r="M33" i="46"/>
  <c r="L33" i="46"/>
  <c r="J33" i="46"/>
  <c r="F33" i="46"/>
  <c r="E33" i="46"/>
  <c r="M32" i="46"/>
  <c r="L32" i="46"/>
  <c r="J32" i="46"/>
  <c r="F32" i="46"/>
  <c r="E32" i="46"/>
  <c r="M31" i="46"/>
  <c r="L31" i="46"/>
  <c r="J31" i="46"/>
  <c r="F31" i="46"/>
  <c r="E31" i="46"/>
  <c r="H30" i="46"/>
  <c r="G30" i="46"/>
  <c r="G29" i="46" s="1"/>
  <c r="D30" i="46"/>
  <c r="M30" i="46" s="1"/>
  <c r="C30" i="46"/>
  <c r="L30" i="46" s="1"/>
  <c r="H29" i="46"/>
  <c r="J29" i="46" s="1"/>
  <c r="M28" i="46"/>
  <c r="L28" i="46"/>
  <c r="J28" i="46"/>
  <c r="F28" i="46"/>
  <c r="E28" i="46"/>
  <c r="M27" i="46"/>
  <c r="L27" i="46"/>
  <c r="J27" i="46"/>
  <c r="F27" i="46"/>
  <c r="E27" i="46"/>
  <c r="M26" i="46"/>
  <c r="H26" i="46"/>
  <c r="G26" i="46"/>
  <c r="J26" i="46" s="1"/>
  <c r="D26" i="46"/>
  <c r="C26" i="46"/>
  <c r="M25" i="46"/>
  <c r="L25" i="46"/>
  <c r="J25" i="46"/>
  <c r="F25" i="46"/>
  <c r="E25" i="46"/>
  <c r="H24" i="46"/>
  <c r="G24" i="46"/>
  <c r="J24" i="46" s="1"/>
  <c r="D24" i="46"/>
  <c r="M24" i="46" s="1"/>
  <c r="C24" i="46"/>
  <c r="H23" i="46"/>
  <c r="J23" i="46" s="1"/>
  <c r="G23" i="46"/>
  <c r="D23" i="46"/>
  <c r="M23" i="46" s="1"/>
  <c r="M22" i="46"/>
  <c r="L22" i="46"/>
  <c r="F22" i="46"/>
  <c r="E22" i="46"/>
  <c r="M21" i="46"/>
  <c r="L21" i="46"/>
  <c r="M20" i="46"/>
  <c r="L20" i="46"/>
  <c r="J20" i="46"/>
  <c r="F20" i="46"/>
  <c r="E20" i="46"/>
  <c r="M19" i="46"/>
  <c r="L19" i="46"/>
  <c r="F19" i="46"/>
  <c r="E19" i="46"/>
  <c r="D18" i="46"/>
  <c r="C18" i="46"/>
  <c r="L18" i="46" s="1"/>
  <c r="M17" i="46"/>
  <c r="L17" i="46"/>
  <c r="J17" i="46"/>
  <c r="F17" i="46"/>
  <c r="E17" i="46"/>
  <c r="H16" i="46"/>
  <c r="J16" i="46" s="1"/>
  <c r="G16" i="46"/>
  <c r="D16" i="46"/>
  <c r="M16" i="46" s="1"/>
  <c r="C16" i="46"/>
  <c r="M15" i="46"/>
  <c r="L15" i="46"/>
  <c r="O15" i="46" s="1"/>
  <c r="J15" i="46"/>
  <c r="F15" i="46"/>
  <c r="E15" i="46"/>
  <c r="M14" i="46"/>
  <c r="L14" i="46"/>
  <c r="J14" i="46"/>
  <c r="F14" i="46"/>
  <c r="E14" i="46"/>
  <c r="M13" i="46"/>
  <c r="L13" i="46"/>
  <c r="J13" i="46"/>
  <c r="F13" i="46"/>
  <c r="E13" i="46"/>
  <c r="M12" i="46"/>
  <c r="L12" i="46"/>
  <c r="J12" i="46"/>
  <c r="F12" i="46"/>
  <c r="E12" i="46"/>
  <c r="M11" i="46"/>
  <c r="L11" i="46"/>
  <c r="J11" i="46"/>
  <c r="F11" i="46"/>
  <c r="E11" i="46"/>
  <c r="H10" i="46"/>
  <c r="G10" i="46"/>
  <c r="G9" i="46" s="1"/>
  <c r="D10" i="46"/>
  <c r="M10" i="46" s="1"/>
  <c r="C10" i="46"/>
  <c r="H9" i="46"/>
  <c r="J9" i="46" s="1"/>
  <c r="G8" i="46"/>
  <c r="C120" i="45"/>
  <c r="C119" i="45"/>
  <c r="C118" i="45"/>
  <c r="C116" i="45"/>
  <c r="C115" i="45"/>
  <c r="F114" i="45"/>
  <c r="E114" i="45"/>
  <c r="C117" i="45" s="1"/>
  <c r="D114" i="45"/>
  <c r="C114" i="45" s="1"/>
  <c r="C113" i="45"/>
  <c r="D112" i="45"/>
  <c r="C112" i="45"/>
  <c r="C111" i="45"/>
  <c r="C110" i="45"/>
  <c r="C109" i="45"/>
  <c r="C108" i="45"/>
  <c r="D107" i="45"/>
  <c r="C107" i="45" s="1"/>
  <c r="F106" i="45"/>
  <c r="E106" i="45"/>
  <c r="F105" i="45"/>
  <c r="E105" i="45"/>
  <c r="C103" i="45"/>
  <c r="F102" i="45"/>
  <c r="C102" i="45"/>
  <c r="C101" i="45"/>
  <c r="F100" i="45"/>
  <c r="E100" i="45"/>
  <c r="C100" i="45"/>
  <c r="C99" i="45"/>
  <c r="D98" i="45"/>
  <c r="C98" i="45" s="1"/>
  <c r="D97" i="45"/>
  <c r="C97" i="45" s="1"/>
  <c r="F96" i="45"/>
  <c r="E96" i="45"/>
  <c r="D96" i="45"/>
  <c r="C96" i="45" s="1"/>
  <c r="C95" i="45"/>
  <c r="C94" i="45"/>
  <c r="E93" i="45"/>
  <c r="C93" i="45" s="1"/>
  <c r="C92" i="45"/>
  <c r="C91" i="45"/>
  <c r="C90" i="45"/>
  <c r="F89" i="45"/>
  <c r="E89" i="45"/>
  <c r="C89" i="45" s="1"/>
  <c r="D89" i="45"/>
  <c r="F88" i="45"/>
  <c r="D88" i="45"/>
  <c r="C87" i="45"/>
  <c r="D86" i="45"/>
  <c r="C86" i="45" s="1"/>
  <c r="C84" i="45"/>
  <c r="C83" i="45"/>
  <c r="C82" i="45"/>
  <c r="F81" i="45"/>
  <c r="F63" i="45" s="1"/>
  <c r="E63" i="45"/>
  <c r="D81" i="45"/>
  <c r="C80" i="45"/>
  <c r="C79" i="45"/>
  <c r="C78" i="45"/>
  <c r="C77" i="45"/>
  <c r="C76" i="45"/>
  <c r="C75" i="45"/>
  <c r="D74" i="45"/>
  <c r="C74" i="45"/>
  <c r="C73" i="45"/>
  <c r="C72" i="45"/>
  <c r="C71" i="45"/>
  <c r="C70" i="45"/>
  <c r="D69" i="45"/>
  <c r="C69" i="45" s="1"/>
  <c r="C68" i="45"/>
  <c r="C67" i="45"/>
  <c r="C66" i="45"/>
  <c r="C65" i="45"/>
  <c r="E64" i="45"/>
  <c r="D64" i="45"/>
  <c r="C64" i="45" s="1"/>
  <c r="C62" i="45"/>
  <c r="C61" i="45"/>
  <c r="C60" i="45"/>
  <c r="F59" i="45"/>
  <c r="E59" i="45"/>
  <c r="E58" i="45" s="1"/>
  <c r="E10" i="45" s="1"/>
  <c r="D59" i="45"/>
  <c r="C59" i="45"/>
  <c r="D58" i="45"/>
  <c r="C56" i="45"/>
  <c r="C55" i="45"/>
  <c r="C54" i="45"/>
  <c r="C53" i="45"/>
  <c r="D52" i="45"/>
  <c r="C52" i="45" s="1"/>
  <c r="C49" i="45"/>
  <c r="C48" i="45"/>
  <c r="C47" i="45"/>
  <c r="C46" i="45"/>
  <c r="C45" i="45"/>
  <c r="C44" i="45"/>
  <c r="C43" i="45"/>
  <c r="C42" i="45"/>
  <c r="C41" i="45"/>
  <c r="C40" i="45"/>
  <c r="C39" i="45"/>
  <c r="C38" i="45"/>
  <c r="C37" i="45"/>
  <c r="C36" i="45"/>
  <c r="C35" i="45"/>
  <c r="C34" i="45"/>
  <c r="C33" i="45"/>
  <c r="D32" i="45"/>
  <c r="C32" i="45" s="1"/>
  <c r="F31" i="45"/>
  <c r="E31" i="45"/>
  <c r="C30" i="45"/>
  <c r="C29" i="45"/>
  <c r="C28" i="45"/>
  <c r="C27" i="45"/>
  <c r="C26" i="45"/>
  <c r="D25" i="45"/>
  <c r="C25" i="45" s="1"/>
  <c r="C24" i="45"/>
  <c r="C23" i="45"/>
  <c r="C22" i="45"/>
  <c r="C21" i="45"/>
  <c r="C20" i="45"/>
  <c r="C19" i="45"/>
  <c r="D18" i="45"/>
  <c r="C18" i="45" s="1"/>
  <c r="C17" i="45"/>
  <c r="C16" i="45"/>
  <c r="C15" i="45"/>
  <c r="C14" i="45"/>
  <c r="C13" i="45"/>
  <c r="D12" i="45"/>
  <c r="C12" i="45" s="1"/>
  <c r="F10" i="45"/>
  <c r="P51" i="46" l="1"/>
  <c r="J91" i="46"/>
  <c r="J100" i="46"/>
  <c r="L87" i="46"/>
  <c r="O87" i="46"/>
  <c r="J87" i="46"/>
  <c r="C83" i="46"/>
  <c r="F83" i="46" s="1"/>
  <c r="L84" i="46"/>
  <c r="M83" i="46"/>
  <c r="H83" i="46"/>
  <c r="M84" i="46"/>
  <c r="O84" i="46" s="1"/>
  <c r="J83" i="46"/>
  <c r="O88" i="46"/>
  <c r="J88" i="46"/>
  <c r="L83" i="46"/>
  <c r="O83" i="46" s="1"/>
  <c r="F87" i="46"/>
  <c r="P82" i="46"/>
  <c r="K76" i="46"/>
  <c r="P79" i="46"/>
  <c r="P78" i="46"/>
  <c r="P77" i="46"/>
  <c r="O50" i="46"/>
  <c r="P50" i="46"/>
  <c r="P49" i="46"/>
  <c r="P106" i="46"/>
  <c r="O104" i="46"/>
  <c r="O103" i="46"/>
  <c r="P102" i="46"/>
  <c r="O101" i="46"/>
  <c r="C92" i="46"/>
  <c r="O99" i="46"/>
  <c r="O97" i="46"/>
  <c r="P96" i="46"/>
  <c r="O94" i="46"/>
  <c r="O73" i="46"/>
  <c r="F71" i="46"/>
  <c r="C70" i="46"/>
  <c r="O67" i="46"/>
  <c r="F65" i="46"/>
  <c r="P67" i="46"/>
  <c r="P66" i="46"/>
  <c r="O62" i="46"/>
  <c r="P61" i="46"/>
  <c r="P56" i="46"/>
  <c r="O46" i="46"/>
  <c r="P46" i="46"/>
  <c r="O45" i="46"/>
  <c r="O44" i="46"/>
  <c r="O40" i="46"/>
  <c r="P40" i="46"/>
  <c r="O38" i="46"/>
  <c r="O37" i="46"/>
  <c r="O36" i="46"/>
  <c r="O35" i="46"/>
  <c r="O34" i="46"/>
  <c r="D29" i="46"/>
  <c r="M29" i="46" s="1"/>
  <c r="O32" i="46"/>
  <c r="O31" i="46"/>
  <c r="O27" i="46"/>
  <c r="P27" i="46"/>
  <c r="O25" i="46"/>
  <c r="P25" i="46"/>
  <c r="O22" i="46"/>
  <c r="O21" i="46"/>
  <c r="O19" i="46"/>
  <c r="F16" i="46"/>
  <c r="O17" i="46"/>
  <c r="L16" i="46"/>
  <c r="O16" i="46" s="1"/>
  <c r="O14" i="46"/>
  <c r="E10" i="46"/>
  <c r="O13" i="46"/>
  <c r="O12" i="46"/>
  <c r="O11" i="46"/>
  <c r="P105" i="46"/>
  <c r="L80" i="46"/>
  <c r="K80" i="46"/>
  <c r="P81" i="46"/>
  <c r="M80" i="46"/>
  <c r="G107" i="46"/>
  <c r="G108" i="46" s="1"/>
  <c r="L75" i="46"/>
  <c r="H75" i="46"/>
  <c r="K75" i="46" s="1"/>
  <c r="M76" i="46"/>
  <c r="M70" i="46"/>
  <c r="O74" i="46"/>
  <c r="J70" i="46"/>
  <c r="H8" i="46"/>
  <c r="O51" i="46"/>
  <c r="J47" i="46"/>
  <c r="J48" i="46"/>
  <c r="O49" i="46"/>
  <c r="O28" i="46"/>
  <c r="P103" i="46"/>
  <c r="P104" i="46"/>
  <c r="E100" i="46"/>
  <c r="C91" i="46"/>
  <c r="L91" i="46" s="1"/>
  <c r="D92" i="46"/>
  <c r="O95" i="46"/>
  <c r="O72" i="46"/>
  <c r="O69" i="46"/>
  <c r="C52" i="46"/>
  <c r="L52" i="46" s="1"/>
  <c r="O60" i="46"/>
  <c r="O61" i="46"/>
  <c r="O55" i="46"/>
  <c r="O56" i="46"/>
  <c r="P44" i="46"/>
  <c r="O39" i="46"/>
  <c r="P31" i="46"/>
  <c r="O33" i="46"/>
  <c r="P35" i="46"/>
  <c r="P37" i="46"/>
  <c r="C23" i="46"/>
  <c r="L23" i="46" s="1"/>
  <c r="F18" i="46"/>
  <c r="O20" i="46"/>
  <c r="D9" i="46"/>
  <c r="M9" i="46" s="1"/>
  <c r="P11" i="46"/>
  <c r="P13" i="46"/>
  <c r="F104" i="45"/>
  <c r="F121" i="45"/>
  <c r="E88" i="45"/>
  <c r="C88" i="45" s="1"/>
  <c r="C81" i="45"/>
  <c r="D106" i="45"/>
  <c r="C106" i="45" s="1"/>
  <c r="C63" i="45"/>
  <c r="D63" i="45"/>
  <c r="D31" i="45"/>
  <c r="C31" i="45" s="1"/>
  <c r="D11" i="45"/>
  <c r="J10" i="46"/>
  <c r="P12" i="46"/>
  <c r="P14" i="46"/>
  <c r="M18" i="46"/>
  <c r="O18" i="46" s="1"/>
  <c r="C9" i="46"/>
  <c r="F10" i="46"/>
  <c r="L10" i="46"/>
  <c r="O10" i="46" s="1"/>
  <c r="E16" i="46"/>
  <c r="E18" i="46"/>
  <c r="E21" i="46"/>
  <c r="O30" i="46"/>
  <c r="P54" i="46"/>
  <c r="O54" i="46"/>
  <c r="P59" i="46"/>
  <c r="O59" i="46"/>
  <c r="J8" i="46"/>
  <c r="F21" i="46"/>
  <c r="L24" i="46"/>
  <c r="P24" i="46" s="1"/>
  <c r="F24" i="46"/>
  <c r="E24" i="46"/>
  <c r="L26" i="46"/>
  <c r="F26" i="46"/>
  <c r="E26" i="46"/>
  <c r="O26" i="46"/>
  <c r="O43" i="46"/>
  <c r="P26" i="46"/>
  <c r="P28" i="46"/>
  <c r="E30" i="46"/>
  <c r="J30" i="46"/>
  <c r="P30" i="46"/>
  <c r="P34" i="46"/>
  <c r="P36" i="46"/>
  <c r="P38" i="46"/>
  <c r="E41" i="46"/>
  <c r="L41" i="46"/>
  <c r="O41" i="46" s="1"/>
  <c r="E43" i="46"/>
  <c r="P43" i="46"/>
  <c r="P45" i="46"/>
  <c r="E47" i="46"/>
  <c r="L47" i="46"/>
  <c r="P47" i="46" s="1"/>
  <c r="E48" i="46"/>
  <c r="L48" i="46"/>
  <c r="P48" i="46" s="1"/>
  <c r="F54" i="46"/>
  <c r="P55" i="46"/>
  <c r="F59" i="46"/>
  <c r="P60" i="46"/>
  <c r="P62" i="46"/>
  <c r="P76" i="46"/>
  <c r="O76" i="46"/>
  <c r="O93" i="46"/>
  <c r="P93" i="46"/>
  <c r="P98" i="46"/>
  <c r="O98" i="46"/>
  <c r="C29" i="46"/>
  <c r="E29" i="46" s="1"/>
  <c r="F30" i="46"/>
  <c r="F43" i="46"/>
  <c r="D53" i="46"/>
  <c r="F53" i="46" s="1"/>
  <c r="H53" i="46"/>
  <c r="E54" i="46"/>
  <c r="D58" i="46"/>
  <c r="F58" i="46" s="1"/>
  <c r="H58" i="46"/>
  <c r="J58" i="46" s="1"/>
  <c r="E59" i="46"/>
  <c r="E63" i="46"/>
  <c r="O71" i="46"/>
  <c r="P80" i="46"/>
  <c r="O80" i="46"/>
  <c r="E65" i="46"/>
  <c r="M65" i="46"/>
  <c r="O66" i="46"/>
  <c r="E70" i="46"/>
  <c r="E71" i="46"/>
  <c r="E75" i="46"/>
  <c r="J75" i="46"/>
  <c r="E76" i="46"/>
  <c r="J76" i="46"/>
  <c r="O77" i="46"/>
  <c r="O78" i="46"/>
  <c r="O79" i="46"/>
  <c r="E80" i="46"/>
  <c r="J80" i="46"/>
  <c r="O81" i="46"/>
  <c r="O82" i="46"/>
  <c r="E83" i="46"/>
  <c r="E84" i="46"/>
  <c r="E87" i="46"/>
  <c r="F88" i="46"/>
  <c r="O90" i="46"/>
  <c r="E92" i="46"/>
  <c r="L92" i="46"/>
  <c r="E93" i="46"/>
  <c r="P95" i="46"/>
  <c r="O96" i="46"/>
  <c r="F98" i="46"/>
  <c r="P99" i="46"/>
  <c r="F100" i="46"/>
  <c r="M100" i="46"/>
  <c r="P101" i="46"/>
  <c r="O102" i="46"/>
  <c r="O105" i="46"/>
  <c r="O106" i="46"/>
  <c r="E88" i="46"/>
  <c r="F93" i="46"/>
  <c r="E98" i="46"/>
  <c r="E121" i="45"/>
  <c r="C58" i="45"/>
  <c r="L70" i="46" l="1"/>
  <c r="O70" i="46" s="1"/>
  <c r="F70" i="46"/>
  <c r="E23" i="46"/>
  <c r="O24" i="46"/>
  <c r="F23" i="46"/>
  <c r="E9" i="46"/>
  <c r="D8" i="46"/>
  <c r="M75" i="46"/>
  <c r="O23" i="46"/>
  <c r="P23" i="46"/>
  <c r="M92" i="46"/>
  <c r="P92" i="46" s="1"/>
  <c r="D91" i="46"/>
  <c r="F92" i="46"/>
  <c r="E104" i="45"/>
  <c r="D105" i="45"/>
  <c r="C105" i="45" s="1"/>
  <c r="C11" i="45"/>
  <c r="D10" i="45"/>
  <c r="O100" i="46"/>
  <c r="P100" i="46"/>
  <c r="O65" i="46"/>
  <c r="P65" i="46"/>
  <c r="O92" i="46"/>
  <c r="M58" i="46"/>
  <c r="E58" i="46"/>
  <c r="H52" i="46"/>
  <c r="J53" i="46"/>
  <c r="D52" i="46"/>
  <c r="D107" i="46" s="1"/>
  <c r="M53" i="46"/>
  <c r="E53" i="46"/>
  <c r="O48" i="46"/>
  <c r="O47" i="46"/>
  <c r="L29" i="46"/>
  <c r="F29" i="46"/>
  <c r="L9" i="46"/>
  <c r="F9" i="46"/>
  <c r="C8" i="46"/>
  <c r="M8" i="46"/>
  <c r="P10" i="46"/>
  <c r="E8" i="46" l="1"/>
  <c r="O75" i="46"/>
  <c r="P75" i="46"/>
  <c r="M91" i="46"/>
  <c r="E91" i="46"/>
  <c r="F91" i="46"/>
  <c r="D104" i="45"/>
  <c r="C104" i="45" s="1"/>
  <c r="D121" i="45"/>
  <c r="C121" i="45" s="1"/>
  <c r="C10" i="45"/>
  <c r="C107" i="46"/>
  <c r="E107" i="46" s="1"/>
  <c r="L8" i="46"/>
  <c r="O8" i="46" s="1"/>
  <c r="F8" i="46"/>
  <c r="P9" i="46"/>
  <c r="O9" i="46"/>
  <c r="P29" i="46"/>
  <c r="O29" i="46"/>
  <c r="M52" i="46"/>
  <c r="E52" i="46"/>
  <c r="F52" i="46"/>
  <c r="J52" i="46"/>
  <c r="K52" i="46"/>
  <c r="H107" i="46"/>
  <c r="M107" i="46" s="1"/>
  <c r="O58" i="46"/>
  <c r="P58" i="46"/>
  <c r="P8" i="46"/>
  <c r="D108" i="46"/>
  <c r="O53" i="46"/>
  <c r="P53" i="46"/>
  <c r="P91" i="46" l="1"/>
  <c r="O91" i="46"/>
  <c r="P52" i="46"/>
  <c r="O52" i="46"/>
  <c r="H108" i="46"/>
  <c r="J107" i="46"/>
  <c r="K107" i="46"/>
  <c r="L107" i="46"/>
  <c r="O107" i="46" s="1"/>
  <c r="F107" i="46"/>
  <c r="C108" i="46"/>
  <c r="P107" i="46" l="1"/>
  <c r="L108" i="46"/>
  <c r="F108" i="46"/>
  <c r="E108" i="46"/>
  <c r="J108" i="46"/>
  <c r="K108" i="46"/>
  <c r="M108" i="46"/>
  <c r="P108" i="46" l="1"/>
  <c r="O108" i="46"/>
  <c r="G107" i="41" l="1"/>
  <c r="G103" i="41"/>
  <c r="E89" i="41"/>
  <c r="D89" i="41"/>
  <c r="G12" i="41" l="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G26" i="41"/>
  <c r="G27" i="41"/>
  <c r="G28" i="41"/>
  <c r="G29" i="41"/>
  <c r="G30" i="41"/>
  <c r="G31" i="41"/>
  <c r="G32" i="41"/>
  <c r="G33" i="41"/>
  <c r="G34" i="41"/>
  <c r="G35" i="41"/>
  <c r="G36" i="41"/>
  <c r="G37" i="41"/>
  <c r="G38" i="41"/>
  <c r="G39" i="41"/>
  <c r="G40" i="41"/>
  <c r="G41" i="41"/>
  <c r="G42" i="41"/>
  <c r="G43" i="41"/>
  <c r="G44" i="41"/>
  <c r="G45" i="41"/>
  <c r="G46" i="41"/>
  <c r="G47" i="41"/>
  <c r="G48" i="41"/>
  <c r="G49" i="41"/>
  <c r="G51" i="41"/>
  <c r="G11" i="41"/>
  <c r="G92" i="41" l="1"/>
  <c r="G93" i="41"/>
  <c r="G94" i="41"/>
  <c r="G95" i="41"/>
  <c r="G96" i="41"/>
  <c r="D97" i="41"/>
  <c r="E97" i="41"/>
  <c r="C97" i="41"/>
  <c r="F96" i="41"/>
  <c r="G61" i="41"/>
  <c r="G62" i="41"/>
  <c r="G63" i="41"/>
  <c r="G64" i="41"/>
  <c r="G65" i="41"/>
  <c r="G66" i="41"/>
  <c r="G67" i="41"/>
  <c r="G68" i="41"/>
  <c r="G69" i="41"/>
  <c r="G70" i="41"/>
  <c r="G71" i="41"/>
  <c r="G72" i="41"/>
  <c r="G73" i="41"/>
  <c r="G74" i="41"/>
  <c r="G75" i="41"/>
  <c r="G76" i="41"/>
  <c r="G78" i="41"/>
  <c r="G80" i="41"/>
  <c r="G81" i="41"/>
  <c r="G82" i="41"/>
  <c r="G83" i="41"/>
  <c r="G84" i="41"/>
  <c r="G85" i="41"/>
  <c r="G86" i="41"/>
  <c r="C89" i="41"/>
  <c r="D56" i="41" l="1"/>
  <c r="E56" i="41"/>
  <c r="D109" i="41" l="1"/>
  <c r="G105" i="41"/>
  <c r="G104" i="41"/>
  <c r="G102" i="41"/>
  <c r="G101" i="41"/>
  <c r="F101" i="41"/>
  <c r="G100" i="41"/>
  <c r="G99" i="41"/>
  <c r="C109" i="41"/>
  <c r="F95" i="41"/>
  <c r="F93" i="41"/>
  <c r="F92" i="41"/>
  <c r="G91" i="41"/>
  <c r="F91" i="41"/>
  <c r="F76" i="41"/>
  <c r="F69" i="41"/>
  <c r="G59" i="41"/>
  <c r="G55" i="41"/>
  <c r="G54" i="41"/>
  <c r="F54" i="41"/>
  <c r="G53" i="41"/>
  <c r="F53" i="41"/>
  <c r="C56" i="41"/>
  <c r="F51" i="41"/>
  <c r="F49" i="41"/>
  <c r="F48" i="41"/>
  <c r="F47" i="41"/>
  <c r="F45" i="41"/>
  <c r="F44" i="41"/>
  <c r="F42" i="41"/>
  <c r="F41" i="41"/>
  <c r="F40" i="41"/>
  <c r="F39" i="41"/>
  <c r="F36" i="41"/>
  <c r="F35" i="41"/>
  <c r="F34" i="41"/>
  <c r="F33" i="41"/>
  <c r="F32" i="41"/>
  <c r="F31" i="41"/>
  <c r="F30" i="41"/>
  <c r="F29" i="41"/>
  <c r="F27" i="41"/>
  <c r="F26" i="41"/>
  <c r="F25" i="41"/>
  <c r="F24" i="41"/>
  <c r="F22" i="41"/>
  <c r="F21" i="41"/>
  <c r="F18" i="41"/>
  <c r="F17" i="41"/>
  <c r="F16" i="41"/>
  <c r="F15" i="41"/>
  <c r="F14" i="41"/>
  <c r="F13" i="41"/>
  <c r="F12" i="41"/>
  <c r="F11" i="41"/>
  <c r="G10" i="41"/>
  <c r="F10" i="41"/>
  <c r="G108" i="41" l="1"/>
  <c r="F89" i="41"/>
  <c r="F52" i="41"/>
  <c r="D110" i="41"/>
  <c r="C110" i="41"/>
  <c r="F97" i="41"/>
  <c r="G52" i="41"/>
  <c r="G89" i="41"/>
  <c r="G97" i="41"/>
  <c r="E109" i="41"/>
  <c r="E110" i="41" l="1"/>
  <c r="F56" i="41"/>
  <c r="G56" i="41"/>
  <c r="F109" i="41"/>
  <c r="G109" i="41"/>
  <c r="G110" i="41" l="1"/>
  <c r="F110" i="41"/>
</calcChain>
</file>

<file path=xl/sharedStrings.xml><?xml version="1.0" encoding="utf-8"?>
<sst xmlns="http://schemas.openxmlformats.org/spreadsheetml/2006/main" count="941" uniqueCount="608">
  <si>
    <t>Державне мито</t>
  </si>
  <si>
    <t>Адміністративні штрафи та інші санкції</t>
  </si>
  <si>
    <t>Державне мито, що сплачується за місцем розгляду та оформлення документів, у тому числі за оформленням документів на спадщину і дарування</t>
  </si>
  <si>
    <t>Єдиний податок  з юридичних осіб</t>
  </si>
  <si>
    <t>Єдиний податок з фізичних осіб</t>
  </si>
  <si>
    <t>Кошти  від продажу землі і нематеріальних активів</t>
  </si>
  <si>
    <t>Кошти від продажу землі</t>
  </si>
  <si>
    <t>Екологічний  податок</t>
  </si>
  <si>
    <t>(грн.)</t>
  </si>
  <si>
    <t>Найменування доходів згідно із бюджетною класифікацією</t>
  </si>
  <si>
    <t>Загальний фонд</t>
  </si>
  <si>
    <t>Спеціальний фонд</t>
  </si>
  <si>
    <t>у т.ч. бюджет розвитку</t>
  </si>
  <si>
    <t>Податкові надходження</t>
  </si>
  <si>
    <t>Інші податки та збори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</si>
  <si>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</si>
  <si>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</si>
  <si>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</si>
  <si>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збори та платежі,доходи від некомерційної господарської діяльності</t>
  </si>
  <si>
    <t>Плата за послуги, що надаються бюджетними установами згідно з їх основною діяльністю.</t>
  </si>
  <si>
    <t>Доходи від операцій з капіталом</t>
  </si>
  <si>
    <t>Офіційні трансферти</t>
  </si>
  <si>
    <t>Вид доходів</t>
  </si>
  <si>
    <t>Доходи загального фонду</t>
  </si>
  <si>
    <t>Державне мито 22090000</t>
  </si>
  <si>
    <t>Разом загальний фонд</t>
  </si>
  <si>
    <t>Разом загальний фонд з трансфертами</t>
  </si>
  <si>
    <t>Доходи спеціального фонду</t>
  </si>
  <si>
    <t>Разом спеціальний фонд</t>
  </si>
  <si>
    <t>ВИДАТКИ</t>
  </si>
  <si>
    <t>Видатки загального фонду</t>
  </si>
  <si>
    <t>Видатки спеціального фонду</t>
  </si>
  <si>
    <t>Податок на майно</t>
  </si>
  <si>
    <t>Надходження від скидів забруднюючих речовин безпосередньо у водні об'єкти </t>
  </si>
  <si>
    <t>31000000 </t>
  </si>
  <si>
    <t>Надходження від продажу основного капіталу  </t>
  </si>
  <si>
    <t>31010000 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</si>
  <si>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</si>
  <si>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31010200 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</si>
  <si>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</si>
  <si>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14000000 </t>
  </si>
  <si>
    <t>Внутрішні податки на товари та послуги  </t>
  </si>
  <si>
    <t>Всього</t>
  </si>
  <si>
    <t>Всього доходів</t>
  </si>
  <si>
    <t>Плата за надання інших адміністративних послуг</t>
  </si>
  <si>
    <t>Плата за надані в оренду водні об'єкти місцевого значення </t>
  </si>
  <si>
    <t>24060000 </t>
  </si>
  <si>
    <t>Інші надходження  </t>
  </si>
  <si>
    <t>24000000 </t>
  </si>
  <si>
    <t>Інші неподаткові надходження  </t>
  </si>
  <si>
    <t>22010000 </t>
  </si>
  <si>
    <t>Плата за надання адміністративних послуг</t>
  </si>
  <si>
    <t>Єдиний податок з фізичних осіб, нарахований до 1 січня 2011 року </t>
  </si>
  <si>
    <t>Державне мито, не віднесене до інших категорій</t>
  </si>
  <si>
    <t>Надходження від розміщення відходів у спеціально від-ведених для цього місцях чи на об’єктах, крім розміщення окремих видів відходів як вторинної сировини</t>
  </si>
  <si>
    <t>Кошти від продажу земельних ділянок несільськогоспо-дарського призначення, що перебувають у державній  або комунальній власності, та земельних ділянок, які знаходяться на території Автономної Республіки Крим</t>
  </si>
  <si>
    <t>Надходження від викидів забруднюючих речовин в атмос-ферне повітря стаціонарними джерелами забруднення</t>
  </si>
  <si>
    <t>План</t>
  </si>
  <si>
    <t>% викон.</t>
  </si>
  <si>
    <t>% викон</t>
  </si>
  <si>
    <t>КОД</t>
  </si>
  <si>
    <t>рік</t>
  </si>
  <si>
    <t>Факт</t>
  </si>
  <si>
    <t xml:space="preserve">до </t>
  </si>
  <si>
    <t>до уточн.</t>
  </si>
  <si>
    <t>року</t>
  </si>
  <si>
    <t>плану</t>
  </si>
  <si>
    <t>ВСЬОГО</t>
  </si>
  <si>
    <t>Разом видатків загальн.фонду</t>
  </si>
  <si>
    <t>Разом видатків спец.фонду</t>
  </si>
  <si>
    <t>Разом загальний та спеціальний фонди</t>
  </si>
  <si>
    <t>Назва</t>
  </si>
  <si>
    <t>Інші 24060300</t>
  </si>
  <si>
    <t>ДОХОДИ</t>
  </si>
  <si>
    <t>відхилення</t>
  </si>
  <si>
    <t>%</t>
  </si>
  <si>
    <t>Факт за звітний період</t>
  </si>
  <si>
    <t xml:space="preserve"> Уточнений план на звітний період</t>
  </si>
  <si>
    <t>АНАЛІЗ</t>
  </si>
  <si>
    <t>Інші джерела власних надходжень бюджетних установ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</si>
  <si>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</si>
  <si>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Податок на нерухоме майно 18010100</t>
  </si>
  <si>
    <t>Податок на нерухоме майно18010400</t>
  </si>
  <si>
    <t>Плата за землю</t>
  </si>
  <si>
    <t>оренда юридичних осіб18010600</t>
  </si>
  <si>
    <t>податок фізичних осіб 18010700</t>
  </si>
  <si>
    <t>Єдиний податок (з урахуванням фіксованого с/г податку 18050000</t>
  </si>
  <si>
    <t>Єдиний податок  з юридичних осіб 18050300</t>
  </si>
  <si>
    <t>Єдиний податок з фізичних осіб 18050400</t>
  </si>
  <si>
    <t>Єдиний податок з сільськогосподарських товаровиробників 18050500</t>
  </si>
  <si>
    <t>Екологічний  податок 1901000</t>
  </si>
  <si>
    <t>Адміністративні штрафи та інші санкції 21081100</t>
  </si>
  <si>
    <t>Плата за надання інших адмінпослуг 220125000</t>
  </si>
  <si>
    <t xml:space="preserve">Разом доходів </t>
  </si>
  <si>
    <t>Плата за послуги бюджетних установ</t>
  </si>
  <si>
    <t>Інші кошти спеціального фонду</t>
  </si>
  <si>
    <t>Інші джерела власних надходжень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</si>
  <si>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24062100</t>
  </si>
  <si>
    <t xml:space="preserve">Транспортний податок з фізичних осіб 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</si>
  <si>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</si>
  <si>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 xml:space="preserve">Адміністративний збір за державну реєстрацію речових прав на нерухоме майно та їх обтяжень 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</si>
  <si>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</si>
  <si>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 21081500</t>
  </si>
  <si>
    <t>Адміністративний збір за державну реєстрацію речових прав на нерухоме майно та їх обтяжень 220126000</t>
  </si>
  <si>
    <t>земельний податок юридичних осіб 18010500</t>
  </si>
  <si>
    <t>Надходження коштів пайової участі у розвитку інфраструктури населеного пункту</t>
  </si>
  <si>
    <t>Доходи від операцій з кредитування та надання гарантій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</si>
  <si>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</si>
  <si>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</si>
  <si>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Благодійні внески, гранти та дарунки </t>
  </si>
  <si>
    <t>з урахуванням</t>
  </si>
  <si>
    <t>змін</t>
  </si>
  <si>
    <t>Податок на нерухоме майно 18010200</t>
  </si>
  <si>
    <t>Податок на нерухоме майно 18010300</t>
  </si>
  <si>
    <t>Держмито, пов’язане з видачею та оформленням за-кордонних  паспортів(посвідок)та  паспортів  громадян України</t>
  </si>
  <si>
    <t>Разом загальний фонд та спеціальний</t>
  </si>
  <si>
    <t xml:space="preserve">Транспортний податок з юридичних осіб
</t>
  </si>
  <si>
    <t>Надходження бюджетних установ від реалізації в установленому порядку майна (крім нерухомого майна)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</si>
  <si>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</si>
  <si>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Надходження від орендної плати за користування цілісним майновим комплексом та іншим державним майном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</si>
  <si>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</si>
  <si>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проведення державної реєстрації юридичних осіб, фізичних осіб - підприємців та громадських формувань, 22010300</t>
  </si>
  <si>
    <t xml:space="preserve"> Новоукраїнської міської ради  </t>
  </si>
  <si>
    <t>Додаток 1</t>
  </si>
  <si>
    <t>Акцизний податок з реалізації суб’єктами господарювання роздрібної торгівлі підакцизних товарів</t>
  </si>
  <si>
    <t>Податок на нерухоме майно, відмінне від земельної ділянки, сплачений юридичними особами, які є власниками об’єктів житлової нерухомості</t>
  </si>
  <si>
    <t xml:space="preserve">Місцеві податки </t>
  </si>
  <si>
    <t>Податок на нерухоме майно, відмінне від земельної ділянки, сплачений юридичними особами, які є власниками об’єктів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</si>
  <si>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</si>
  <si>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</si>
  <si>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</si>
  <si>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</si>
  <si>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 xml:space="preserve">Єдиний податок 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</si>
  <si>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</si>
  <si>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</si>
  <si>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</si>
  <si>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Надходження коштів від відшкодування втрат сільськогосподарського і лісогосподарського виробництва  </t>
  </si>
  <si>
    <t>Плата за оренду майна бюджетних установ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</si>
  <si>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</si>
  <si>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</si>
  <si>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</si>
  <si>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</si>
  <si>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</si>
  <si>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</si>
  <si>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</si>
  <si>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</si>
  <si>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</si>
  <si>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</si>
  <si>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1010</t>
  </si>
  <si>
    <t>1020</t>
  </si>
  <si>
    <t>1090</t>
  </si>
  <si>
    <t>Надання позашкільної освіти позашкільними закладами освіти, заходи із позашкільної роботи з дітьми</t>
  </si>
  <si>
    <t>4060</t>
  </si>
  <si>
    <t>5011</t>
  </si>
  <si>
    <t>5031</t>
  </si>
  <si>
    <t>6030</t>
  </si>
  <si>
    <t>Податок та збір на доходи фізичних осіб 11010000</t>
  </si>
  <si>
    <t>Податок на прибуток підприємств  11020200</t>
  </si>
  <si>
    <t>Акцизний податок з реалізації суб`єктами господарювання роздрібної торгівлі підакцизних товарів 14040000</t>
  </si>
  <si>
    <t>Акцизний податок з ввезених на митну територію України підакцизних товарів (продукції) 14030000</t>
  </si>
  <si>
    <t>Акцизний податок з вироблених в Україні підакцизних товарів (продукції) 14020000</t>
  </si>
  <si>
    <t>Плата за оренду майна бюджетних установ  25010300</t>
  </si>
  <si>
    <t>Надходження бюджетних установ від реалізації в установленому порядку майна (крім нерухомого майна) 25010400</t>
  </si>
  <si>
    <t>Надходження коштів від відшкодування втрат сільськогосподарського і лісогосподарського виробництва  21110000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</si>
  <si>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</si>
  <si>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</si>
  <si>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</si>
  <si>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3112</t>
  </si>
  <si>
    <t>Заходи державної політики з питань дітей та їх соціального захисту</t>
  </si>
  <si>
    <t>орендна плата з фізичних осіб  18010900</t>
  </si>
  <si>
    <t>Надходження від орендної плати за користування цілісним майновим комплексом та іншим майном, що перебуває в комунальній власності 22080400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</si>
  <si>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 22130000</t>
  </si>
  <si>
    <t>Офіційні трансферти 40000000  </t>
  </si>
  <si>
    <t>Благодійні внески, гранти та дарунки  25020100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</si>
  <si>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25020200</t>
  </si>
  <si>
    <t xml:space="preserve">Власні надходження  ( батьківська плата) </t>
  </si>
  <si>
    <t>Плата за послуги, що надаються бюджетними установами згідно з їх основною діяльністю 25010100</t>
  </si>
  <si>
    <t>Надання позашкільної освіти позашкільними закладами освіти, заходи із позашкільної роботи з дітьми 1090</t>
  </si>
  <si>
    <t>Заходи державної політики з питань дітей та їх соціального захисту 3112</t>
  </si>
  <si>
    <t>Проведення навчально-тренувальних зборів і змагань з олімпійських видів спорту 5011</t>
  </si>
  <si>
    <t>Утримання та навчально-тренувальна робота комунальних дитячо-юнацьких спортивних шкіл 5031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</si>
  <si>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</si>
  <si>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</si>
  <si>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</si>
  <si>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</si>
  <si>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Цільові фонди  (від пайової участі) 2417000</t>
  </si>
  <si>
    <t>Кошти  від  продажу земельних ділянок  33010100</t>
  </si>
  <si>
    <t>Від органів державного управління  </t>
  </si>
  <si>
    <t>Субвенції  з державного бюджету місцевим бюджетам</t>
  </si>
  <si>
    <t>Субвенції з місцевих бюджетів іншим місцевим бюджетам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</si>
  <si>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0150</t>
  </si>
  <si>
    <t>Інша діяльність у сфері державного управління 0180</t>
  </si>
  <si>
    <t>Надання дошкільної освіти 1010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</si>
  <si>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 1020</t>
  </si>
  <si>
    <t>Надання спеціальної освіти школами естетичного виховання (музичними, художніми, хореографічними, театральними, хоровими, мистецькими) 1100</t>
  </si>
  <si>
    <t>Методичне забезпечення діяльності навчальних закладів 1150</t>
  </si>
  <si>
    <t>Забезпечення діяльності інших закладів у сфері освіти 1161</t>
  </si>
  <si>
    <t>Інші програми та заходи у сфері освіти 1162</t>
  </si>
  <si>
    <t>Утримання та забезпечення діяльності центрів соціальних служб для сім`ї, дітей та молоді 3121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</si>
  <si>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3140</t>
  </si>
  <si>
    <t>Інші видатки на соціальний захист ветеранів війни та праці 3191</t>
  </si>
  <si>
    <t>Організація та проведення громадських робіт 3210</t>
  </si>
  <si>
    <t>Інші заходи у сфері соціального захисту і соціального забезпечення 3242</t>
  </si>
  <si>
    <t>Фінансова підтримка фiлармонiй, художніх і музичних колективів, ансамблів, концертних та циркових організацій 4020</t>
  </si>
  <si>
    <t>Забезпечення діяльності бібліотек 4030</t>
  </si>
  <si>
    <t>Забезпечення діяльності палаців i будинків культури, клубів, центрів дозвілля та iнших клубних закладів 4060</t>
  </si>
  <si>
    <t>Забезпечення діяльності інших закладів в галузі культури і мистецтва 4081</t>
  </si>
  <si>
    <t>Інші заходи в галузі культури і мистецтва 4082</t>
  </si>
  <si>
    <t>Забезпечення діяльності водопровідно-каналізаційного господарства 6013</t>
  </si>
  <si>
    <t>Забезпечення збору та вивезення сміття і відходів 6014</t>
  </si>
  <si>
    <t>Забезпечення функціонування підприємств, установ та організацій, що виробляють, виконують та/або надають житлово-комунальні послуги 6020</t>
  </si>
  <si>
    <t>Організація благоустрою населених пунктів 6030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</si>
  <si>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 6071</t>
  </si>
  <si>
    <t>Інша діяльність у сфері житлово-комунального господарства 6090</t>
  </si>
  <si>
    <t>Здійснення заходів із землеустрою 7130</t>
  </si>
  <si>
    <t>Утримання та розвиток автомобільних доріг та дорожньої інфраструктури за рахунок коштів місцевого бюджету 7461</t>
  </si>
  <si>
    <t>Сприяння розвитку малого та середнього підприємництва 7610</t>
  </si>
  <si>
    <t>Членські внески до асоціацій органів місцевого самоврядування  7680</t>
  </si>
  <si>
    <t>Заходи з організації рятування на водах 8120</t>
  </si>
  <si>
    <t>Інші заходи громадського порядку та безпеки 8230</t>
  </si>
  <si>
    <t>Резервний фонд 8700</t>
  </si>
  <si>
    <t>Субвенція з місцевого бюджету на здійснення переданих видатків у сфері охорони здоров`я за рахунок коштів медичної субвенції 9410</t>
  </si>
  <si>
    <t>Інші субвенції з місцевого бюджету  9770</t>
  </si>
  <si>
    <t>Субвенція з місцевого бюджету державному бюджету на виконання програм соціально-економічного розвитку регіонів 9800</t>
  </si>
  <si>
    <t>Розроблення схем планування та забудови територій (містобудівної документації) 7350</t>
  </si>
  <si>
    <t>Виконання інвестиційних проектів в рамках здійснення заходів щодо соціально-економічного розвитку окремих територій 7363</t>
  </si>
  <si>
    <t>Охорона та раціональне використання природних ресурсів 8311</t>
  </si>
  <si>
    <t>Природоохоронні заходи за рахунок цільових фондів 8340</t>
  </si>
  <si>
    <t>Інші субвенції з місцевого бюджету 9770</t>
  </si>
  <si>
    <t>0150</t>
  </si>
  <si>
    <t>0180</t>
  </si>
  <si>
    <t>1100</t>
  </si>
  <si>
    <t>1150</t>
  </si>
  <si>
    <t>1161</t>
  </si>
  <si>
    <t>1162</t>
  </si>
  <si>
    <t>3121</t>
  </si>
  <si>
    <t>3140</t>
  </si>
  <si>
    <t>3191</t>
  </si>
  <si>
    <t>3210</t>
  </si>
  <si>
    <t>3242</t>
  </si>
  <si>
    <t>4020</t>
  </si>
  <si>
    <t>4030</t>
  </si>
  <si>
    <t>4081</t>
  </si>
  <si>
    <t>4082</t>
  </si>
  <si>
    <t>6013</t>
  </si>
  <si>
    <t>6014</t>
  </si>
  <si>
    <t>6020</t>
  </si>
  <si>
    <t>6071</t>
  </si>
  <si>
    <t>6090</t>
  </si>
  <si>
    <t>7130</t>
  </si>
  <si>
    <t>7461</t>
  </si>
  <si>
    <t>7610</t>
  </si>
  <si>
    <t>7680</t>
  </si>
  <si>
    <t>8120</t>
  </si>
  <si>
    <t>8230</t>
  </si>
  <si>
    <t>8700</t>
  </si>
  <si>
    <t>9410</t>
  </si>
  <si>
    <t>9770</t>
  </si>
  <si>
    <t>9800</t>
  </si>
  <si>
    <t>7350</t>
  </si>
  <si>
    <t>7363</t>
  </si>
  <si>
    <t>8311</t>
  </si>
  <si>
    <t>8340</t>
  </si>
  <si>
    <t xml:space="preserve">Інша діяльність у сфері державного управління </t>
  </si>
  <si>
    <t xml:space="preserve">Надання дошкільної освіти </t>
  </si>
  <si>
    <t xml:space="preserve"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 </t>
  </si>
  <si>
    <t xml:space="preserve">Надання спеціальної освіти школами естетичного виховання (музичними, художніми, хореографічними, театральними, хоровими, мистецькими) </t>
  </si>
  <si>
    <t xml:space="preserve">Методичне забезпечення діяльності навчальних закладів </t>
  </si>
  <si>
    <t xml:space="preserve">Забезпечення діяльності інших закладів у сфері освіти </t>
  </si>
  <si>
    <t xml:space="preserve">Інші програми та заходи у сфері освіти </t>
  </si>
  <si>
    <t xml:space="preserve">Утримання та забезпечення діяльності центрів соціальних служб для сім`ї, дітей та молоді </t>
  </si>
  <si>
    <t xml:space="preserve"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</t>
  </si>
  <si>
    <t xml:space="preserve">Інші видатки на соціальний захист ветеранів війни та праці </t>
  </si>
  <si>
    <t xml:space="preserve">Організація та проведення громадських робіт </t>
  </si>
  <si>
    <t xml:space="preserve">Інші заходи у сфері соціального захисту і соціального забезпечення </t>
  </si>
  <si>
    <t xml:space="preserve">Фінансова підтримка фiлармонiй, художніх і музичних колективів, ансамблів, концертних та циркових організацій </t>
  </si>
  <si>
    <t xml:space="preserve">Забезпечення діяльності бібліотек </t>
  </si>
  <si>
    <t xml:space="preserve">Забезпечення діяльності палаців i будинків культури, клубів, центрів дозвілля та iнших клубних закладів 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</si>
  <si>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</si>
  <si>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</si>
  <si>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 xml:space="preserve">Проведення навчально-тренувальних зборів і змагань з олімпійських видів спорту </t>
  </si>
  <si>
    <t xml:space="preserve">Утримання та навчально-тренувальна робота комунальних дитячо-юнацьких спортивних шкіл </t>
  </si>
  <si>
    <t xml:space="preserve">Забезпечення діяльності водопровідно-каналізаційного господарства </t>
  </si>
  <si>
    <t xml:space="preserve">Забезпечення збору та вивезення сміття і відходів </t>
  </si>
  <si>
    <t xml:space="preserve">Забезпечення функціонування підприємств, установ та організацій, що виробляють, виконують та/або надають житлово-комунальні послуги </t>
  </si>
  <si>
    <t>Організація благоустрою населених пунктів</t>
  </si>
  <si>
    <t xml:space="preserve"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 </t>
  </si>
  <si>
    <t xml:space="preserve">Інша діяльність у сфері житлово-комунального господарства </t>
  </si>
  <si>
    <t xml:space="preserve">Здійснення заходів із землеустрою </t>
  </si>
  <si>
    <t xml:space="preserve">Утримання та розвиток автомобільних доріг та дорожньої інфраструктури за рахунок коштів місцевого бюджету </t>
  </si>
  <si>
    <t xml:space="preserve">Сприяння розвитку малого та середнього підприємництва </t>
  </si>
  <si>
    <t xml:space="preserve">Членські внески до асоціацій органів місцевого самоврядування  </t>
  </si>
  <si>
    <t xml:space="preserve">Заходи з організації рятування на водах </t>
  </si>
  <si>
    <t xml:space="preserve">Інші заходи громадського порядку та безпеки </t>
  </si>
  <si>
    <t xml:space="preserve">Резервний фонд </t>
  </si>
  <si>
    <t xml:space="preserve"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</t>
  </si>
  <si>
    <t xml:space="preserve">Надання позашкільної освіти позашкільними закладами освіти, заходи із позашкільної роботи з дітьми </t>
  </si>
  <si>
    <t>Забезпечення діяльності бібліотек</t>
  </si>
  <si>
    <t xml:space="preserve">Організація благоустрою населених пунктів </t>
  </si>
  <si>
    <t xml:space="preserve">Розроблення схем планування та забудови територій (містобудівної документації) </t>
  </si>
  <si>
    <t xml:space="preserve">Виконання інвестиційних проектів в рамках здійснення заходів щодо соціально-економічного розвитку окремих територій </t>
  </si>
  <si>
    <t xml:space="preserve">Охорона та раціональне використання природних ресурсів </t>
  </si>
  <si>
    <t xml:space="preserve">Природоохоронні заходи за рахунок цільових фондів </t>
  </si>
  <si>
    <t xml:space="preserve">Інші субвенції з місцевого бюджету 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</si>
  <si>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</si>
  <si>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</si>
  <si>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</si>
  <si>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Субвенція з державного бюджету місцевим бюджетам на формування інфраструктури об’єднаних територіальних громад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</si>
  <si>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</si>
  <si>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</si>
  <si>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</si>
  <si>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Разом спеціальний фонд з трансфертами</t>
  </si>
  <si>
    <t>Інша діяльність, пов`язана з експлуатацією об`єктів житлово-комунального господарства  6017</t>
  </si>
  <si>
    <t>Проектування, реставрація та охорона пам`яток архітектури  7340</t>
  </si>
  <si>
    <t>Реалізація програм і заходів в галузі туризму та курортів  7622</t>
  </si>
  <si>
    <t>Будівництво освітніх установ та закладів 7321</t>
  </si>
  <si>
    <t>Виконання інвестиційних проектів в рамках формування інфраструктури об`єднаних територіальних громад  7362</t>
  </si>
  <si>
    <t>Субвенція з місцевого бюджету на співфінансування інвестиційних проектів  9750</t>
  </si>
  <si>
    <t>6017</t>
  </si>
  <si>
    <t>Інша діяльність, пов`язана з експлуатацією об`єктів житлово-комунального господарства</t>
  </si>
  <si>
    <t>7340</t>
  </si>
  <si>
    <t>Проектування, реставрація та охорона пам`яток архітектури</t>
  </si>
  <si>
    <t>7622</t>
  </si>
  <si>
    <t>Реалізація програм і заходів в галузі туризму та курортів</t>
  </si>
  <si>
    <t>7321</t>
  </si>
  <si>
    <t>Будівництво освітніх установ та закладів</t>
  </si>
  <si>
    <t>7362</t>
  </si>
  <si>
    <t>Виконання інвестиційних проектів в рамках формування інфраструктури об`єднаних територіальних громад</t>
  </si>
  <si>
    <t>9750</t>
  </si>
  <si>
    <t>Субвенція з місцевого бюджету на співфінансування інвестиційних проектів</t>
  </si>
  <si>
    <t>Будівництво інших об`єктів соціальної та виробничої інфраструктури комунальної власності 7330</t>
  </si>
  <si>
    <t>7330</t>
  </si>
  <si>
    <t>Будівництво інших об`єктів соціальної та виробничої інфраструктури комунальної власності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</si>
  <si>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</si>
  <si>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</si>
  <si>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31010200</t>
  </si>
  <si>
    <t>Збір за провадження деяких видів підприємницької діяльності, що справлявся до 1 січня 2015 року 18040100</t>
  </si>
  <si>
    <t xml:space="preserve">Транспортний податок  </t>
  </si>
  <si>
    <t>Кошти від продажу землі 33010000</t>
  </si>
  <si>
    <t>Забезпечення діяльності інклюзивно-ресурсних центрів  1170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</si>
  <si>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 3104</t>
  </si>
  <si>
    <t>Будівництво об`єктів житлово-комунального господарства  7310</t>
  </si>
  <si>
    <t>1170</t>
  </si>
  <si>
    <t xml:space="preserve">Забезпечення діяльності інклюзивно-ресурсних центрів </t>
  </si>
  <si>
    <t>3104</t>
  </si>
  <si>
    <t xml:space="preserve"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</t>
  </si>
  <si>
    <t>7310</t>
  </si>
  <si>
    <t xml:space="preserve">Будівництво об`єктів житлово-комунального господарства  </t>
  </si>
  <si>
    <t>Рентна плата та плата за використання інших природних ресурсів 13000000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</si>
  <si>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22130000</t>
  </si>
  <si>
    <t>Субвенція з місцевого бюджету на здійснення переданих видатків у сфері освіти за рахунок коштів освітньої субвенції</t>
  </si>
  <si>
    <t>Додаток  2</t>
  </si>
  <si>
    <t>Код</t>
  </si>
  <si>
    <t>Найменування згідно
 з класифікацією доходів бюджету</t>
  </si>
  <si>
    <t>Разом</t>
  </si>
  <si>
    <t xml:space="preserve">Затверджено по бюджету з урахуванням змін </t>
  </si>
  <si>
    <t xml:space="preserve">Фактично надійшло </t>
  </si>
  <si>
    <t>+/-</t>
  </si>
  <si>
    <t>в тому числі бюджет розвитку</t>
  </si>
  <si>
    <t>Податкові надходження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</si>
  <si>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</si>
  <si>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</si>
  <si>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</si>
  <si>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</si>
  <si>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</si>
  <si>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</si>
  <si>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</si>
  <si>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</si>
  <si>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</si>
  <si>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</si>
  <si>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</si>
  <si>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</si>
  <si>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</si>
  <si>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</si>
  <si>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</si>
  <si>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</si>
  <si>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</si>
  <si>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</si>
  <si>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</si>
  <si>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</si>
  <si>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</si>
  <si>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</si>
  <si>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</si>
  <si>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</si>
  <si>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</si>
  <si>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</si>
  <si>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</si>
  <si>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</si>
  <si>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</si>
  <si>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</si>
  <si>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</si>
  <si>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</si>
  <si>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</si>
  <si>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Плата за послуги, що надаються бюджетними установами згідно з їх основною діяльністю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</si>
  <si>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</si>
  <si>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</si>
  <si>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</si>
  <si>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</si>
  <si>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</si>
  <si>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</si>
  <si>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</si>
  <si>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  </t>
  </si>
  <si>
    <t>Всього без урахування трансферт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</si>
  <si>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</si>
  <si>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</si>
  <si>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</si>
  <si>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</si>
  <si>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</si>
  <si>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</si>
  <si>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(гривень)</t>
  </si>
  <si>
    <r>
      <t>Код Програмної класифікації видатків та кредитування місцевих бюджетів</t>
    </r>
    <r>
      <rPr>
        <vertAlign val="superscript"/>
        <sz val="8"/>
        <rFont val="Times New Roman"/>
        <family val="1"/>
        <charset val="204"/>
      </rPr>
      <t>1</t>
    </r>
  </si>
  <si>
    <r>
      <t>Код ТПКВКМБ /
ТКВКБМС</t>
    </r>
    <r>
      <rPr>
        <vertAlign val="superscript"/>
        <sz val="8"/>
        <rFont val="Times New Roman"/>
        <family val="1"/>
        <charset val="204"/>
      </rPr>
      <t>2</t>
    </r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</si>
  <si>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</si>
  <si>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</si>
  <si>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</si>
  <si>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Усього</t>
  </si>
  <si>
    <t>видатки споживання</t>
  </si>
  <si>
    <t>з них</t>
  </si>
  <si>
    <t>видатки розвитку</t>
  </si>
  <si>
    <t>з них капітальні видатки за рахунок коштів, що передаються із загального фонду до бюджету розвитку (спеціального фонду)</t>
  </si>
  <si>
    <t>оплата праці</t>
  </si>
  <si>
    <t>комунальні послуги та енергоносії</t>
  </si>
  <si>
    <t>у тому числі бюджет розвитку</t>
  </si>
  <si>
    <t>1</t>
  </si>
  <si>
    <t>2</t>
  </si>
  <si>
    <t>3</t>
  </si>
  <si>
    <t>0100000</t>
  </si>
  <si>
    <t xml:space="preserve">Міська  рада </t>
  </si>
  <si>
    <t>0110000</t>
  </si>
  <si>
    <t>Міська рада</t>
  </si>
  <si>
    <t>у тому числі за рахунок субвенції з :</t>
  </si>
  <si>
    <t>державного бюджету:</t>
  </si>
  <si>
    <t>місцевих бюджетів:</t>
  </si>
  <si>
    <t>0110150</t>
  </si>
  <si>
    <t>0111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</si>
  <si>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</si>
  <si>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у тому числі за рахунок субвенції з місцевих бюджетів сільських рад на співфінансування утримання трудового архіву:</t>
  </si>
  <si>
    <t>0110180</t>
  </si>
  <si>
    <t>0133</t>
  </si>
  <si>
    <t>Інша діяльність у сфері державного управління</t>
  </si>
  <si>
    <t>0113104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</si>
  <si>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</si>
  <si>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0113112</t>
  </si>
  <si>
    <t>1040</t>
  </si>
  <si>
    <t>0113121</t>
  </si>
  <si>
    <t>Утримання та забезпечення діяльності центрів соціальних служб для сім"ї, дітей та молоді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</si>
  <si>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</si>
  <si>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</si>
  <si>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</si>
  <si>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</si>
  <si>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Інші видатки на соціальний захист ветеранів війни та праці</t>
  </si>
  <si>
    <t>0113210</t>
  </si>
  <si>
    <t>1050</t>
  </si>
  <si>
    <t>Організація та проведення громадських робіт</t>
  </si>
  <si>
    <t>0113241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</si>
  <si>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</si>
  <si>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</si>
  <si>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</si>
  <si>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Інші заходи у сфері соціального захисту і соціального забезпечення</t>
  </si>
  <si>
    <t>0115011</t>
  </si>
  <si>
    <t>0810</t>
  </si>
  <si>
    <t>Проведення навчально-тренувальних зборів і змагань з олімпійських видів спорту</t>
  </si>
  <si>
    <t>0115031</t>
  </si>
  <si>
    <t>Утримання та навчально-тренувальна робота комунальних дитячо-юнацьких спортивних шкіл</t>
  </si>
  <si>
    <t>у тому числі за рахунок субвенції з місцевих бюджетів сільських рад на утримання дитячо-юнацької спортивної школи:</t>
  </si>
  <si>
    <t>0116013</t>
  </si>
  <si>
    <t>0620</t>
  </si>
  <si>
    <t>Забезпечення діяльності водопровідно-каналізаційного господарства</t>
  </si>
  <si>
    <t>0116014</t>
  </si>
  <si>
    <t>Забезпечення збору та вивезення сміття і відходів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</si>
  <si>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</si>
  <si>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</si>
  <si>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</si>
  <si>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0116071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</si>
  <si>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</si>
  <si>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</si>
  <si>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0116090</t>
  </si>
  <si>
    <t>Інша діяльність у сфері житлово-комунального господарства</t>
  </si>
  <si>
    <t>0117130</t>
  </si>
  <si>
    <t>0421</t>
  </si>
  <si>
    <t>Здійснення заходів із землеустрою</t>
  </si>
  <si>
    <t xml:space="preserve">у тому числі за рахунок субвенції  з обласного бюджету   на реалізацію заходів програми розвитку земельних відносин в області </t>
  </si>
  <si>
    <t>0117310</t>
  </si>
  <si>
    <t>0443</t>
  </si>
  <si>
    <t>Будівництво об'єктів житлово-комунального господарства</t>
  </si>
  <si>
    <t>0117330</t>
  </si>
  <si>
    <t>Будівництво інших об'єктів комунальної власності</t>
  </si>
  <si>
    <t>0117350</t>
  </si>
  <si>
    <t>Розроблення схем планування та забудови територій (містобудівної документації)</t>
  </si>
  <si>
    <t>0117362</t>
  </si>
  <si>
    <t>0490</t>
  </si>
  <si>
    <t>Виконання інвестиційних проектів в рамках формування інфраструктури об'єднаних територіальних громад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</si>
  <si>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</si>
  <si>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</si>
  <si>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</si>
  <si>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</si>
  <si>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</si>
  <si>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</si>
  <si>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0411</t>
  </si>
  <si>
    <t>Сприяння розвитку малого та середнього підприємництва</t>
  </si>
  <si>
    <t>0117680</t>
  </si>
  <si>
    <t>Членські внески до асоціацій органів місцевого самоврядування</t>
  </si>
  <si>
    <t>0118120</t>
  </si>
  <si>
    <t>0320</t>
  </si>
  <si>
    <t>Заходи з організації рятування на водах</t>
  </si>
  <si>
    <t>0118230</t>
  </si>
  <si>
    <t>0380</t>
  </si>
  <si>
    <t>Інші заходи громадського порядку та безпеки</t>
  </si>
  <si>
    <t>0118340</t>
  </si>
  <si>
    <t>0540</t>
  </si>
  <si>
    <t>Природоохоронні заходи за рахунок цільових фондів</t>
  </si>
  <si>
    <t>0118420</t>
  </si>
  <si>
    <t>0830</t>
  </si>
  <si>
    <t>Інші заходи у сфері засобів масової інформації</t>
  </si>
  <si>
    <t>0118700</t>
  </si>
  <si>
    <t>Резервний фонд</t>
  </si>
  <si>
    <t>0119410</t>
  </si>
  <si>
    <t>Субвенція з місцевого бюджету на здійснення переданих видатків у сфері охорони здоров"я за рахунок коштів медичної субвенції</t>
  </si>
  <si>
    <t>у тому числі за рахунок субвенції з державного бюджету:</t>
  </si>
  <si>
    <t>0114080</t>
  </si>
  <si>
    <t>0119750</t>
  </si>
  <si>
    <t>0119770</t>
  </si>
  <si>
    <t>0119800</t>
  </si>
  <si>
    <t>Субвенція з місцевого бюджету державному бюджету на виконання програм соціально-економічного розвитку регіоні</t>
  </si>
  <si>
    <t>0600000</t>
  </si>
  <si>
    <r>
      <t xml:space="preserve">Відділ освіти </t>
    </r>
    <r>
      <rPr>
        <b/>
        <sz val="12"/>
        <color indexed="8"/>
        <rFont val="Times New Roman"/>
        <family val="1"/>
        <charset val="204"/>
      </rPr>
      <t>міської ради</t>
    </r>
  </si>
  <si>
    <t>0610000</t>
  </si>
  <si>
    <t xml:space="preserve">у тому числі за рахунок субвенції з місцевого (обласного)
бюджету за рахунок залишку коштів освітньої субвенції, що утворився на початок бюджетного періоду
</t>
  </si>
  <si>
    <t xml:space="preserve">у тому числі за рахунок залишку коштів субвенції з державного бюджету місцевим бюджетам на здійснення заходів щодо соціально-економічного розвитку окремих територій, що утворився на кінець 2018 року </t>
  </si>
  <si>
    <t>у тому числі за рахунок субвенції з місцевого бюджету на здійснення переданих видатків у сфері освіти за рахунок коштів освітньої субвенції</t>
  </si>
  <si>
    <t>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</si>
  <si>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у тому числі за рахунок 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</si>
  <si>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0611010</t>
  </si>
  <si>
    <t>0910</t>
  </si>
  <si>
    <t>Надання дошкільної освiти</t>
  </si>
  <si>
    <t>0611020</t>
  </si>
  <si>
    <t>0921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</si>
  <si>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</si>
  <si>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</si>
  <si>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</si>
  <si>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0611150</t>
  </si>
  <si>
    <t>0990</t>
  </si>
  <si>
    <t>0611161</t>
  </si>
  <si>
    <t>Забезпечення діяльності інших закладів у сфері освіти</t>
  </si>
  <si>
    <t>0611162</t>
  </si>
  <si>
    <t>Інші програми та заходи у сфері освіти</t>
  </si>
  <si>
    <t>0611170</t>
  </si>
  <si>
    <t>Забезпечення діяльності інклюзивно-ресурсних центрів</t>
  </si>
  <si>
    <t>0613140</t>
  </si>
  <si>
    <t>0617321</t>
  </si>
  <si>
    <t>0617363</t>
  </si>
  <si>
    <t>1000000</t>
  </si>
  <si>
    <t>Відділ культури і туризму міської ради</t>
  </si>
  <si>
    <t>1010000</t>
  </si>
  <si>
    <t>1011100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</si>
  <si>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</si>
  <si>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</si>
  <si>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</si>
  <si>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Забезпечення діяльності бiблiотек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</si>
  <si>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</si>
  <si>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</si>
  <si>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</si>
  <si>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</si>
  <si>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</si>
  <si>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1014082</t>
  </si>
  <si>
    <t>Інші заходи в галузі культури і мистецтва</t>
  </si>
  <si>
    <t>1017324</t>
  </si>
  <si>
    <t>7324</t>
  </si>
  <si>
    <t>Будівництво установ та закладів культури</t>
  </si>
  <si>
    <t>1017340</t>
  </si>
  <si>
    <t>Проектування, реставрація та охорона пам'яток архітектури</t>
  </si>
  <si>
    <t>1017622</t>
  </si>
  <si>
    <t>0470</t>
  </si>
  <si>
    <t>х</t>
  </si>
  <si>
    <t xml:space="preserve">Всього </t>
  </si>
  <si>
    <t>у тому числі за рахунок субвенцій з державного бюджету</t>
  </si>
  <si>
    <t>__________________________________________________________________________________________________________</t>
  </si>
  <si>
    <t>Додаток 4</t>
  </si>
  <si>
    <t>Додаток 3</t>
  </si>
  <si>
    <t>______________________________________________________________________</t>
  </si>
  <si>
    <t>_______________________________________________________________________________________</t>
  </si>
  <si>
    <t xml:space="preserve">до рішення   Новоукраїнської міської ради   </t>
  </si>
  <si>
    <t xml:space="preserve">до рішення   Новоукраїнської міської ради  </t>
  </si>
  <si>
    <t>_______________________________________________________________</t>
  </si>
  <si>
    <t>3133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</si>
  <si>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</si>
  <si>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</si>
  <si>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формування інфраструктури об`єднаних територіальних громад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</si>
  <si>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</si>
  <si>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</si>
  <si>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Інші заходи та заклади молодіжної політики</t>
  </si>
  <si>
    <t>Інші заходи та заклади молодіжної політики  3133</t>
  </si>
  <si>
    <t>0113133</t>
  </si>
  <si>
    <t>у тому числі за рахунок субвенції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</si>
  <si>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 xml:space="preserve">Звіт про виконання видаткової частини бюджету  Новоукраїнської  міської об'єднаної територіальної громади за 9 місяців 2019 року
</t>
  </si>
  <si>
    <t>Видатки бюджету  Новоукраїнської  міської об'єднаної територіальної громади за 9 місяців 2019 року</t>
  </si>
  <si>
    <t>виконання бюджету  Новоукраїнської  міської об'єднаної територіальної громади за 9 місяців 2019 року</t>
  </si>
  <si>
    <t>8420</t>
  </si>
  <si>
    <t>Природоохоронні заходи за рахунок цільових фондів  8420</t>
  </si>
  <si>
    <t>Доходи бюджету  Новоукраїнської  міської об'єднаної територіальної громади за  9 місяців 2019 року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</si>
  <si>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</si>
  <si>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Звіт про виконання доходної частини бюджету  Новоукраїнської  міської об'єднаної територіальної громади за 9 місяців 2019 року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</si>
  <si>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  24062200</t>
  </si>
  <si>
    <t>у тому числі за рахунок коштів субвенції з державного бюджету місцевим бюджетам на формування інфраструктури об'єднаних територіальних громад</t>
  </si>
  <si>
    <t>у тому числі за рахунок коштів субвенції з державного бюджету місцевим бюджетам на здійснення заходів щодо соціально-економічного розвитку окремих територій</t>
  </si>
  <si>
    <t>у тому числі за рахунок освітньої субвенції з державного бюджету</t>
  </si>
  <si>
    <t>у тому числі за рахунок субвенцій з місцевого бюджету</t>
  </si>
  <si>
    <t xml:space="preserve">від  01 листопада 2019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</si>
</sst>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0.00"/>
    <numFmt numFmtId="166" formatCode="#,##0.0"/>
  </numFmts>
  <fonts count="80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Arial Cyr"/>
      <charset val="204"/>
    </font>
    <font>
      <b/>
      <sz val="9"/>
      <color indexed="8"/>
      <name val="Times New Roman"/>
      <family val="1"/>
      <charset val="204"/>
    </font>
    <font>
      <b/>
      <sz val="9"/>
      <color indexed="53"/>
      <name val="Times New Roman"/>
      <family val="1"/>
      <charset val="204"/>
    </font>
    <font>
      <sz val="9"/>
      <name val="Arial Cyr"/>
      <charset val="204"/>
    </font>
    <font>
      <b/>
      <sz val="9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Arial Cyr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Calibri"/>
      <family val="2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</font>
    <font>
      <i/>
      <sz val="11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i/>
      <sz val="11"/>
      <color indexed="8"/>
      <name val="Calibri"/>
      <family val="2"/>
    </font>
    <font>
      <sz val="10"/>
      <name val="Arial Cyr"/>
      <charset val="204"/>
    </font>
    <font>
      <vertAlign val="superscript"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i/>
      <sz val="11"/>
      <color indexed="23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0">
    <xf numFmtId="0" fontId="0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7" fillId="0" borderId="0"/>
    <xf numFmtId="0" fontId="59" fillId="0" borderId="0">
      <alignment vertical="top"/>
    </xf>
    <xf numFmtId="0" fontId="59" fillId="0" borderId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6" borderId="0" applyNumberFormat="0" applyBorder="0" applyAlignment="0" applyProtection="0"/>
    <xf numFmtId="0" fontId="52" fillId="8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8" borderId="0" applyNumberFormat="0" applyBorder="0" applyAlignment="0" applyProtection="0"/>
    <xf numFmtId="0" fontId="52" fillId="6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2" fillId="12" borderId="0" applyNumberFormat="0" applyBorder="0" applyAlignment="0" applyProtection="0"/>
    <xf numFmtId="0" fontId="62" fillId="10" borderId="0" applyNumberFormat="0" applyBorder="0" applyAlignment="0" applyProtection="0"/>
    <xf numFmtId="0" fontId="62" fillId="8" borderId="0" applyNumberFormat="0" applyBorder="0" applyAlignment="0" applyProtection="0"/>
    <xf numFmtId="0" fontId="62" fillId="5" borderId="0" applyNumberFormat="0" applyBorder="0" applyAlignment="0" applyProtection="0"/>
    <xf numFmtId="0" fontId="56" fillId="0" borderId="0"/>
    <xf numFmtId="0" fontId="62" fillId="13" borderId="0" applyNumberFormat="0" applyBorder="0" applyAlignment="0" applyProtection="0"/>
    <xf numFmtId="0" fontId="62" fillId="11" borderId="0" applyNumberFormat="0" applyBorder="0" applyAlignment="0" applyProtection="0"/>
    <xf numFmtId="0" fontId="62" fillId="12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6" borderId="0" applyNumberFormat="0" applyBorder="0" applyAlignment="0" applyProtection="0"/>
    <xf numFmtId="0" fontId="63" fillId="9" borderId="29" applyNumberFormat="0" applyAlignment="0" applyProtection="0"/>
    <xf numFmtId="0" fontId="64" fillId="8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56" fillId="0" borderId="0"/>
    <xf numFmtId="0" fontId="65" fillId="0" borderId="0"/>
    <xf numFmtId="0" fontId="56" fillId="0" borderId="0"/>
    <xf numFmtId="0" fontId="5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6" fillId="0" borderId="30" applyNumberFormat="0" applyFill="0" applyAlignment="0" applyProtection="0"/>
    <xf numFmtId="0" fontId="67" fillId="17" borderId="31" applyNumberFormat="0" applyAlignment="0" applyProtection="0"/>
    <xf numFmtId="0" fontId="68" fillId="0" borderId="0" applyNumberFormat="0" applyFill="0" applyBorder="0" applyAlignment="0" applyProtection="0"/>
    <xf numFmtId="0" fontId="69" fillId="18" borderId="29" applyNumberFormat="0" applyAlignment="0" applyProtection="0"/>
    <xf numFmtId="0" fontId="27" fillId="0" borderId="0"/>
    <xf numFmtId="0" fontId="48" fillId="0" borderId="32" applyNumberFormat="0" applyFill="0" applyAlignment="0" applyProtection="0"/>
    <xf numFmtId="0" fontId="70" fillId="19" borderId="0" applyNumberFormat="0" applyBorder="0" applyAlignment="0" applyProtection="0"/>
    <xf numFmtId="0" fontId="27" fillId="6" borderId="33" applyNumberFormat="0" applyFont="0" applyAlignment="0" applyProtection="0"/>
    <xf numFmtId="0" fontId="71" fillId="18" borderId="34" applyNumberFormat="0" applyAlignment="0" applyProtection="0"/>
    <xf numFmtId="0" fontId="72" fillId="9" borderId="0" applyNumberFormat="0" applyBorder="0" applyAlignment="0" applyProtection="0"/>
    <xf numFmtId="0" fontId="73" fillId="0" borderId="0"/>
    <xf numFmtId="0" fontId="6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393">
    <xf numFmtId="0" fontId="0" fillId="0" borderId="0" xfId="0"/>
    <xf numFmtId="1" fontId="23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1" fontId="25" fillId="0" borderId="0" xfId="0" applyNumberFormat="1" applyFont="1"/>
    <xf numFmtId="1" fontId="14" fillId="0" borderId="0" xfId="0" applyNumberFormat="1" applyFont="1" applyAlignment="1">
      <alignment horizontal="left"/>
    </xf>
    <xf numFmtId="1" fontId="14" fillId="0" borderId="0" xfId="0" applyNumberFormat="1" applyFont="1" applyAlignment="1"/>
    <xf numFmtId="0" fontId="18" fillId="0" borderId="0" xfId="0" applyFont="1" applyAlignment="1">
      <alignment horizontal="center" vertical="center" wrapText="1"/>
    </xf>
    <xf numFmtId="1" fontId="0" fillId="0" borderId="0" xfId="0" applyNumberFormat="1"/>
    <xf numFmtId="0" fontId="21" fillId="0" borderId="0" xfId="0" applyFont="1" applyAlignment="1">
      <alignment horizontal="right"/>
    </xf>
    <xf numFmtId="1" fontId="1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28" fillId="0" borderId="0" xfId="0" applyFont="1"/>
    <xf numFmtId="0" fontId="0" fillId="0" borderId="0" xfId="0"/>
    <xf numFmtId="0" fontId="26" fillId="2" borderId="2" xfId="0" applyFont="1" applyFill="1" applyBorder="1" applyAlignment="1">
      <alignment vertical="top" wrapText="1"/>
    </xf>
    <xf numFmtId="1" fontId="26" fillId="0" borderId="1" xfId="0" applyNumberFormat="1" applyFont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/>
    </xf>
    <xf numFmtId="164" fontId="26" fillId="2" borderId="1" xfId="0" applyNumberFormat="1" applyFont="1" applyFill="1" applyBorder="1" applyAlignment="1">
      <alignment horizontal="center" vertical="center"/>
    </xf>
    <xf numFmtId="1" fontId="26" fillId="2" borderId="6" xfId="0" applyNumberFormat="1" applyFont="1" applyFill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1" fontId="27" fillId="2" borderId="6" xfId="0" applyNumberFormat="1" applyFont="1" applyFill="1" applyBorder="1" applyAlignment="1">
      <alignment horizontal="center" vertical="center"/>
    </xf>
    <xf numFmtId="1" fontId="28" fillId="0" borderId="1" xfId="0" applyNumberFormat="1" applyFont="1" applyBorder="1"/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vertical="top" wrapText="1"/>
    </xf>
    <xf numFmtId="1" fontId="27" fillId="2" borderId="1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vertical="top" wrapText="1"/>
    </xf>
    <xf numFmtId="0" fontId="27" fillId="0" borderId="1" xfId="0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/>
    </xf>
    <xf numFmtId="0" fontId="27" fillId="0" borderId="2" xfId="0" applyFont="1" applyBorder="1" applyAlignment="1">
      <alignment horizontal="left"/>
    </xf>
    <xf numFmtId="1" fontId="27" fillId="0" borderId="1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left" wrapText="1"/>
    </xf>
    <xf numFmtId="1" fontId="27" fillId="0" borderId="1" xfId="0" applyNumberFormat="1" applyFont="1" applyBorder="1" applyAlignment="1">
      <alignment horizontal="center" vertical="center" wrapText="1"/>
    </xf>
    <xf numFmtId="1" fontId="26" fillId="0" borderId="7" xfId="0" applyNumberFormat="1" applyFont="1" applyBorder="1" applyAlignment="1">
      <alignment horizontal="center" vertical="center"/>
    </xf>
    <xf numFmtId="0" fontId="27" fillId="2" borderId="12" xfId="0" applyFont="1" applyFill="1" applyBorder="1" applyAlignment="1">
      <alignment vertical="top" wrapText="1"/>
    </xf>
    <xf numFmtId="1" fontId="27" fillId="0" borderId="12" xfId="0" applyNumberFormat="1" applyFont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 wrapText="1"/>
    </xf>
    <xf numFmtId="1" fontId="0" fillId="0" borderId="8" xfId="0" applyNumberFormat="1" applyFont="1" applyBorder="1" applyAlignment="1">
      <alignment horizontal="center"/>
    </xf>
    <xf numFmtId="1" fontId="26" fillId="0" borderId="8" xfId="0" applyNumberFormat="1" applyFont="1" applyBorder="1" applyAlignment="1">
      <alignment horizontal="center" vertical="center"/>
    </xf>
    <xf numFmtId="0" fontId="26" fillId="0" borderId="2" xfId="0" applyFont="1" applyFill="1" applyBorder="1" applyAlignment="1">
      <alignment vertical="top" wrapText="1"/>
    </xf>
    <xf numFmtId="164" fontId="2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1" fontId="26" fillId="0" borderId="6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1" fontId="0" fillId="0" borderId="0" xfId="0" applyNumberFormat="1" applyFont="1" applyFill="1"/>
    <xf numFmtId="1" fontId="0" fillId="0" borderId="1" xfId="0" applyNumberFormat="1" applyFont="1" applyFill="1" applyBorder="1" applyAlignment="1">
      <alignment horizontal="center"/>
    </xf>
    <xf numFmtId="1" fontId="26" fillId="0" borderId="14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5" fillId="0" borderId="1" xfId="0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/>
    </xf>
    <xf numFmtId="0" fontId="32" fillId="0" borderId="0" xfId="0" applyFont="1"/>
    <xf numFmtId="0" fontId="27" fillId="0" borderId="2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/>
    </xf>
    <xf numFmtId="1" fontId="2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1" fillId="0" borderId="2" xfId="0" applyFont="1" applyBorder="1" applyAlignment="1">
      <alignment horizontal="center"/>
    </xf>
    <xf numFmtId="1" fontId="31" fillId="0" borderId="6" xfId="0" applyNumberFormat="1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1" fontId="31" fillId="2" borderId="6" xfId="0" applyNumberFormat="1" applyFont="1" applyFill="1" applyBorder="1" applyAlignment="1">
      <alignment horizontal="center" vertical="center"/>
    </xf>
    <xf numFmtId="1" fontId="32" fillId="0" borderId="0" xfId="0" applyNumberFormat="1" applyFont="1"/>
    <xf numFmtId="0" fontId="31" fillId="0" borderId="2" xfId="0" applyFont="1" applyFill="1" applyBorder="1" applyAlignment="1">
      <alignment horizontal="center"/>
    </xf>
    <xf numFmtId="164" fontId="31" fillId="0" borderId="1" xfId="0" applyNumberFormat="1" applyFont="1" applyFill="1" applyBorder="1" applyAlignment="1">
      <alignment horizontal="center" vertical="center"/>
    </xf>
    <xf numFmtId="1" fontId="32" fillId="0" borderId="0" xfId="0" applyNumberFormat="1" applyFont="1" applyFill="1"/>
    <xf numFmtId="1" fontId="31" fillId="0" borderId="1" xfId="0" applyNumberFormat="1" applyFont="1" applyBorder="1" applyAlignment="1">
      <alignment horizontal="center" vertical="center"/>
    </xf>
    <xf numFmtId="1" fontId="31" fillId="0" borderId="1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37" fillId="0" borderId="0" xfId="0" applyFont="1"/>
    <xf numFmtId="1" fontId="27" fillId="0" borderId="12" xfId="0" applyNumberFormat="1" applyFont="1" applyFill="1" applyBorder="1" applyAlignment="1">
      <alignment horizontal="center" vertical="center" wrapText="1"/>
    </xf>
    <xf numFmtId="1" fontId="26" fillId="0" borderId="10" xfId="0" applyNumberFormat="1" applyFont="1" applyBorder="1" applyAlignment="1">
      <alignment horizontal="center" vertical="center" wrapText="1"/>
    </xf>
    <xf numFmtId="1" fontId="26" fillId="0" borderId="15" xfId="0" applyNumberFormat="1" applyFont="1" applyBorder="1" applyAlignment="1">
      <alignment horizontal="center" vertical="center"/>
    </xf>
    <xf numFmtId="1" fontId="26" fillId="0" borderId="16" xfId="0" applyNumberFormat="1" applyFont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164" fontId="27" fillId="2" borderId="13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26" fillId="2" borderId="13" xfId="0" applyNumberFormat="1" applyFont="1" applyFill="1" applyBorder="1" applyAlignment="1">
      <alignment horizontal="center" vertical="center"/>
    </xf>
    <xf numFmtId="164" fontId="28" fillId="0" borderId="1" xfId="0" applyNumberFormat="1" applyFont="1" applyBorder="1" applyAlignment="1">
      <alignment vertical="center"/>
    </xf>
    <xf numFmtId="0" fontId="28" fillId="0" borderId="0" xfId="0" applyFont="1" applyAlignment="1"/>
    <xf numFmtId="0" fontId="33" fillId="0" borderId="2" xfId="0" applyFont="1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1" fontId="26" fillId="0" borderId="12" xfId="0" applyNumberFormat="1" applyFont="1" applyBorder="1" applyAlignment="1">
      <alignment horizontal="center" vertical="center"/>
    </xf>
    <xf numFmtId="1" fontId="0" fillId="0" borderId="0" xfId="0" applyNumberFormat="1" applyFont="1"/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 wrapText="1"/>
    </xf>
    <xf numFmtId="1" fontId="14" fillId="0" borderId="4" xfId="0" applyNumberFormat="1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/>
    </xf>
    <xf numFmtId="1" fontId="14" fillId="0" borderId="6" xfId="0" applyNumberFormat="1" applyFont="1" applyBorder="1" applyAlignment="1">
      <alignment horizontal="center"/>
    </xf>
    <xf numFmtId="1" fontId="14" fillId="0" borderId="2" xfId="0" applyNumberFormat="1" applyFont="1" applyBorder="1"/>
    <xf numFmtId="1" fontId="14" fillId="0" borderId="1" xfId="0" applyNumberFormat="1" applyFont="1" applyBorder="1" applyAlignment="1">
      <alignment wrapText="1"/>
    </xf>
    <xf numFmtId="1" fontId="0" fillId="0" borderId="13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wrapText="1"/>
    </xf>
    <xf numFmtId="1" fontId="41" fillId="0" borderId="0" xfId="0" applyNumberFormat="1" applyFont="1" applyAlignment="1">
      <alignment horizontal="center"/>
    </xf>
    <xf numFmtId="2" fontId="40" fillId="0" borderId="0" xfId="0" applyNumberFormat="1" applyFont="1"/>
    <xf numFmtId="1" fontId="40" fillId="0" borderId="0" xfId="0" applyNumberFormat="1" applyFont="1"/>
    <xf numFmtId="1" fontId="40" fillId="0" borderId="0" xfId="0" applyNumberFormat="1" applyFont="1" applyFill="1"/>
    <xf numFmtId="1" fontId="42" fillId="0" borderId="0" xfId="0" applyNumberFormat="1" applyFont="1" applyFill="1" applyAlignment="1">
      <alignment vertical="center"/>
    </xf>
    <xf numFmtId="0" fontId="43" fillId="0" borderId="0" xfId="0" applyFont="1" applyFill="1"/>
    <xf numFmtId="1" fontId="44" fillId="0" borderId="0" xfId="0" applyNumberFormat="1" applyFont="1" applyFill="1" applyAlignment="1">
      <alignment vertical="center"/>
    </xf>
    <xf numFmtId="2" fontId="0" fillId="0" borderId="0" xfId="0" applyNumberFormat="1"/>
    <xf numFmtId="0" fontId="46" fillId="0" borderId="0" xfId="0" applyFont="1" applyFill="1" applyAlignment="1">
      <alignment horizontal="center" wrapText="1"/>
    </xf>
    <xf numFmtId="1" fontId="47" fillId="0" borderId="0" xfId="0" applyNumberFormat="1" applyFont="1" applyFill="1"/>
    <xf numFmtId="0" fontId="49" fillId="0" borderId="0" xfId="0" applyFont="1"/>
    <xf numFmtId="1" fontId="33" fillId="2" borderId="1" xfId="0" applyNumberFormat="1" applyFont="1" applyFill="1" applyBorder="1" applyAlignment="1" applyProtection="1">
      <alignment horizontal="center" vertical="center" wrapText="1"/>
    </xf>
    <xf numFmtId="2" fontId="33" fillId="0" borderId="1" xfId="0" applyNumberFormat="1" applyFont="1" applyFill="1" applyBorder="1" applyAlignment="1" applyProtection="1">
      <alignment horizontal="center" vertical="center" wrapText="1"/>
    </xf>
    <xf numFmtId="1" fontId="33" fillId="0" borderId="1" xfId="0" applyNumberFormat="1" applyFont="1" applyFill="1" applyBorder="1" applyAlignment="1" applyProtection="1">
      <alignment horizontal="center" vertical="center" wrapText="1"/>
    </xf>
    <xf numFmtId="1" fontId="50" fillId="0" borderId="1" xfId="0" applyNumberFormat="1" applyFont="1" applyFill="1" applyBorder="1" applyAlignment="1" applyProtection="1">
      <alignment horizontal="center" vertical="center" wrapText="1"/>
    </xf>
    <xf numFmtId="2" fontId="33" fillId="2" borderId="1" xfId="0" applyNumberFormat="1" applyFont="1" applyFill="1" applyBorder="1" applyAlignment="1" applyProtection="1">
      <alignment horizontal="center" vertical="center" wrapText="1"/>
    </xf>
    <xf numFmtId="1" fontId="50" fillId="2" borderId="1" xfId="0" applyNumberFormat="1" applyFont="1" applyFill="1" applyBorder="1" applyAlignment="1" applyProtection="1">
      <alignment horizontal="center" vertical="center" wrapText="1"/>
    </xf>
    <xf numFmtId="0" fontId="48" fillId="0" borderId="1" xfId="0" applyFont="1" applyBorder="1"/>
    <xf numFmtId="0" fontId="48" fillId="0" borderId="1" xfId="0" applyFont="1" applyBorder="1" applyAlignment="1">
      <alignment wrapText="1"/>
    </xf>
    <xf numFmtId="165" fontId="48" fillId="0" borderId="1" xfId="0" applyNumberFormat="1" applyFont="1" applyBorder="1"/>
    <xf numFmtId="165" fontId="48" fillId="0" borderId="1" xfId="0" applyNumberFormat="1" applyFont="1" applyFill="1" applyBorder="1"/>
    <xf numFmtId="2" fontId="48" fillId="0" borderId="1" xfId="0" applyNumberFormat="1" applyFont="1" applyFill="1" applyBorder="1"/>
    <xf numFmtId="0" fontId="48" fillId="0" borderId="0" xfId="0" applyFont="1"/>
    <xf numFmtId="0" fontId="51" fillId="0" borderId="1" xfId="0" applyFont="1" applyFill="1" applyBorder="1"/>
    <xf numFmtId="0" fontId="48" fillId="0" borderId="1" xfId="0" applyFont="1" applyFill="1" applyBorder="1"/>
    <xf numFmtId="0" fontId="48" fillId="0" borderId="1" xfId="0" applyFont="1" applyFill="1" applyBorder="1" applyAlignment="1">
      <alignment wrapText="1"/>
    </xf>
    <xf numFmtId="0" fontId="48" fillId="0" borderId="0" xfId="0" applyFont="1" applyFill="1"/>
    <xf numFmtId="0" fontId="0" fillId="0" borderId="1" xfId="0" applyBorder="1" applyAlignment="1">
      <alignment wrapText="1"/>
    </xf>
    <xf numFmtId="165" fontId="0" fillId="0" borderId="1" xfId="0" applyNumberFormat="1" applyBorder="1"/>
    <xf numFmtId="165" fontId="0" fillId="0" borderId="1" xfId="0" applyNumberFormat="1" applyFill="1" applyBorder="1"/>
    <xf numFmtId="0" fontId="0" fillId="0" borderId="1" xfId="0" applyFill="1" applyBorder="1"/>
    <xf numFmtId="0" fontId="43" fillId="0" borderId="1" xfId="0" applyFont="1" applyFill="1" applyBorder="1"/>
    <xf numFmtId="165" fontId="52" fillId="0" borderId="1" xfId="0" applyNumberFormat="1" applyFont="1" applyBorder="1"/>
    <xf numFmtId="0" fontId="52" fillId="0" borderId="1" xfId="0" applyFont="1" applyBorder="1"/>
    <xf numFmtId="2" fontId="52" fillId="0" borderId="1" xfId="0" applyNumberFormat="1" applyFont="1" applyFill="1" applyBorder="1"/>
    <xf numFmtId="0" fontId="52" fillId="0" borderId="0" xfId="0" applyFont="1"/>
    <xf numFmtId="0" fontId="0" fillId="0" borderId="1" xfId="0" applyFill="1" applyBorder="1" applyAlignment="1">
      <alignment wrapText="1"/>
    </xf>
    <xf numFmtId="165" fontId="52" fillId="0" borderId="1" xfId="0" applyNumberFormat="1" applyFont="1" applyFill="1" applyBorder="1"/>
    <xf numFmtId="0" fontId="52" fillId="0" borderId="1" xfId="0" applyFont="1" applyFill="1" applyBorder="1"/>
    <xf numFmtId="165" fontId="51" fillId="0" borderId="1" xfId="0" applyNumberFormat="1" applyFont="1" applyBorder="1"/>
    <xf numFmtId="0" fontId="52" fillId="0" borderId="1" xfId="0" applyFont="1" applyBorder="1" applyAlignment="1">
      <alignment wrapText="1"/>
    </xf>
    <xf numFmtId="0" fontId="28" fillId="0" borderId="1" xfId="0" applyFont="1" applyBorder="1"/>
    <xf numFmtId="0" fontId="28" fillId="0" borderId="1" xfId="0" applyFont="1" applyBorder="1" applyAlignment="1">
      <alignment wrapText="1"/>
    </xf>
    <xf numFmtId="165" fontId="28" fillId="0" borderId="1" xfId="0" applyNumberFormat="1" applyFont="1" applyBorder="1"/>
    <xf numFmtId="0" fontId="28" fillId="0" borderId="1" xfId="0" applyFont="1" applyFill="1" applyBorder="1"/>
    <xf numFmtId="0" fontId="55" fillId="0" borderId="1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5" fontId="0" fillId="0" borderId="1" xfId="0" applyNumberFormat="1" applyFont="1" applyBorder="1"/>
    <xf numFmtId="0" fontId="0" fillId="0" borderId="1" xfId="0" applyFont="1" applyFill="1" applyBorder="1"/>
    <xf numFmtId="0" fontId="27" fillId="0" borderId="0" xfId="12" applyNumberFormat="1" applyFont="1" applyFill="1" applyAlignment="1" applyProtection="1"/>
    <xf numFmtId="0" fontId="27" fillId="0" borderId="0" xfId="12" applyFont="1" applyFill="1"/>
    <xf numFmtId="0" fontId="34" fillId="0" borderId="0" xfId="12" applyNumberFormat="1" applyFont="1" applyFill="1" applyBorder="1" applyAlignment="1" applyProtection="1">
      <alignment horizontal="center"/>
    </xf>
    <xf numFmtId="0" fontId="27" fillId="0" borderId="0" xfId="12" applyFont="1" applyFill="1" applyBorder="1" applyAlignment="1">
      <alignment horizontal="center"/>
    </xf>
    <xf numFmtId="0" fontId="34" fillId="0" borderId="0" xfId="12" applyNumberFormat="1" applyFont="1" applyFill="1" applyBorder="1" applyAlignment="1" applyProtection="1">
      <alignment horizontal="center" vertical="top"/>
    </xf>
    <xf numFmtId="0" fontId="34" fillId="0" borderId="0" xfId="12" applyNumberFormat="1" applyFont="1" applyFill="1" applyAlignment="1" applyProtection="1">
      <alignment horizontal="center"/>
    </xf>
    <xf numFmtId="0" fontId="27" fillId="0" borderId="0" xfId="12" applyFont="1" applyFill="1" applyAlignment="1">
      <alignment horizontal="center"/>
    </xf>
    <xf numFmtId="0" fontId="42" fillId="2" borderId="0" xfId="0" applyFont="1" applyFill="1" applyAlignment="1">
      <alignment horizontal="right"/>
    </xf>
    <xf numFmtId="0" fontId="27" fillId="2" borderId="18" xfId="12" applyNumberFormat="1" applyFont="1" applyFill="1" applyBorder="1" applyAlignment="1" applyProtection="1"/>
    <xf numFmtId="0" fontId="27" fillId="2" borderId="0" xfId="12" applyFont="1" applyFill="1"/>
    <xf numFmtId="0" fontId="27" fillId="2" borderId="22" xfId="12" applyNumberFormat="1" applyFont="1" applyFill="1" applyBorder="1" applyAlignment="1" applyProtection="1"/>
    <xf numFmtId="0" fontId="27" fillId="2" borderId="0" xfId="12" applyNumberFormat="1" applyFont="1" applyFill="1" applyBorder="1" applyAlignment="1" applyProtection="1"/>
    <xf numFmtId="0" fontId="58" fillId="2" borderId="24" xfId="12" applyNumberFormat="1" applyFont="1" applyFill="1" applyBorder="1" applyAlignment="1" applyProtection="1">
      <alignment horizontal="center" vertical="center" wrapText="1"/>
    </xf>
    <xf numFmtId="0" fontId="27" fillId="2" borderId="0" xfId="12" applyNumberFormat="1" applyFont="1" applyFill="1" applyAlignment="1" applyProtection="1">
      <alignment vertical="center"/>
    </xf>
    <xf numFmtId="49" fontId="31" fillId="0" borderId="14" xfId="12" applyNumberFormat="1" applyFont="1" applyFill="1" applyBorder="1" applyAlignment="1">
      <alignment horizontal="center" vertical="center" wrapText="1"/>
    </xf>
    <xf numFmtId="49" fontId="31" fillId="0" borderId="26" xfId="12" applyNumberFormat="1" applyFont="1" applyFill="1" applyBorder="1" applyAlignment="1">
      <alignment horizontal="center" vertical="center" wrapText="1"/>
    </xf>
    <xf numFmtId="0" fontId="31" fillId="0" borderId="26" xfId="12" applyFont="1" applyFill="1" applyBorder="1" applyAlignment="1">
      <alignment horizontal="center" vertical="center" wrapText="1"/>
    </xf>
    <xf numFmtId="1" fontId="60" fillId="0" borderId="26" xfId="13" applyNumberFormat="1" applyFont="1" applyFill="1" applyBorder="1" applyAlignment="1">
      <alignment vertical="center"/>
    </xf>
    <xf numFmtId="1" fontId="31" fillId="3" borderId="26" xfId="13" applyNumberFormat="1" applyFont="1" applyFill="1" applyBorder="1" applyAlignment="1">
      <alignment vertical="center"/>
    </xf>
    <xf numFmtId="1" fontId="60" fillId="0" borderId="27" xfId="13" applyNumberFormat="1" applyFont="1" applyFill="1" applyBorder="1" applyAlignment="1">
      <alignment vertical="center"/>
    </xf>
    <xf numFmtId="0" fontId="27" fillId="2" borderId="0" xfId="12" applyFont="1" applyFill="1" applyAlignment="1">
      <alignment vertical="center"/>
    </xf>
    <xf numFmtId="49" fontId="17" fillId="2" borderId="28" xfId="12" applyNumberFormat="1" applyFont="1" applyFill="1" applyBorder="1" applyAlignment="1">
      <alignment horizontal="center" vertical="center" wrapText="1"/>
    </xf>
    <xf numFmtId="49" fontId="17" fillId="2" borderId="17" xfId="12" applyNumberFormat="1" applyFont="1" applyFill="1" applyBorder="1" applyAlignment="1">
      <alignment horizontal="center" vertical="center" wrapText="1"/>
    </xf>
    <xf numFmtId="0" fontId="17" fillId="2" borderId="17" xfId="12" applyFont="1" applyFill="1" applyBorder="1" applyAlignment="1">
      <alignment horizontal="center" vertical="center" wrapText="1"/>
    </xf>
    <xf numFmtId="1" fontId="41" fillId="2" borderId="17" xfId="13" applyNumberFormat="1" applyFont="1" applyFill="1" applyBorder="1" applyAlignment="1">
      <alignment horizontal="center" vertical="center"/>
    </xf>
    <xf numFmtId="1" fontId="17" fillId="3" borderId="17" xfId="13" applyNumberFormat="1" applyFont="1" applyFill="1" applyBorder="1" applyAlignment="1">
      <alignment horizontal="center" vertical="center"/>
    </xf>
    <xf numFmtId="0" fontId="27" fillId="2" borderId="0" xfId="12" applyNumberFormat="1" applyFont="1" applyFill="1" applyAlignment="1" applyProtection="1"/>
    <xf numFmtId="49" fontId="17" fillId="2" borderId="2" xfId="12" applyNumberFormat="1" applyFont="1" applyFill="1" applyBorder="1" applyAlignment="1">
      <alignment horizontal="center" vertical="center" wrapText="1"/>
    </xf>
    <xf numFmtId="49" fontId="17" fillId="2" borderId="1" xfId="12" applyNumberFormat="1" applyFont="1" applyFill="1" applyBorder="1" applyAlignment="1">
      <alignment horizontal="center" vertical="center" wrapText="1"/>
    </xf>
    <xf numFmtId="0" fontId="17" fillId="2" borderId="1" xfId="12" applyFont="1" applyFill="1" applyBorder="1" applyAlignment="1">
      <alignment horizontal="center" vertical="center" wrapText="1"/>
    </xf>
    <xf numFmtId="1" fontId="41" fillId="2" borderId="1" xfId="13" applyNumberFormat="1" applyFont="1" applyFill="1" applyBorder="1" applyAlignment="1">
      <alignment horizontal="center" vertical="center"/>
    </xf>
    <xf numFmtId="1" fontId="17" fillId="3" borderId="1" xfId="13" applyNumberFormat="1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left" vertical="center" wrapText="1"/>
    </xf>
    <xf numFmtId="1" fontId="40" fillId="2" borderId="1" xfId="13" applyNumberFormat="1" applyFont="1" applyFill="1" applyBorder="1" applyAlignment="1">
      <alignment horizontal="center" vertical="center"/>
    </xf>
    <xf numFmtId="1" fontId="40" fillId="2" borderId="6" xfId="13" applyNumberFormat="1" applyFont="1" applyFill="1" applyBorder="1" applyAlignment="1">
      <alignment horizontal="center" vertical="center"/>
    </xf>
    <xf numFmtId="0" fontId="42" fillId="2" borderId="1" xfId="12" applyFont="1" applyFill="1" applyBorder="1" applyAlignment="1">
      <alignment horizontal="left" vertical="center" wrapText="1"/>
    </xf>
    <xf numFmtId="1" fontId="41" fillId="2" borderId="6" xfId="13" applyNumberFormat="1" applyFont="1" applyFill="1" applyBorder="1" applyAlignment="1">
      <alignment horizontal="center" vertical="center"/>
    </xf>
    <xf numFmtId="1" fontId="42" fillId="2" borderId="1" xfId="13" applyNumberFormat="1" applyFont="1" applyFill="1" applyBorder="1" applyAlignment="1">
      <alignment horizontal="center" vertical="center"/>
    </xf>
    <xf numFmtId="1" fontId="42" fillId="3" borderId="1" xfId="13" applyNumberFormat="1" applyFont="1" applyFill="1" applyBorder="1" applyAlignment="1">
      <alignment horizontal="center" vertical="center"/>
    </xf>
    <xf numFmtId="49" fontId="42" fillId="2" borderId="1" xfId="12" applyNumberFormat="1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left" vertical="center" wrapText="1"/>
    </xf>
    <xf numFmtId="49" fontId="42" fillId="2" borderId="2" xfId="12" applyNumberFormat="1" applyFont="1" applyFill="1" applyBorder="1" applyAlignment="1">
      <alignment horizontal="center" vertical="center" wrapText="1"/>
    </xf>
    <xf numFmtId="1" fontId="17" fillId="2" borderId="1" xfId="13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42" fillId="2" borderId="2" xfId="0" applyNumberFormat="1" applyFont="1" applyFill="1" applyBorder="1" applyAlignment="1">
      <alignment horizontal="center" vertical="center" wrapText="1"/>
    </xf>
    <xf numFmtId="49" fontId="42" fillId="2" borderId="7" xfId="0" applyNumberFormat="1" applyFont="1" applyFill="1" applyBorder="1" applyAlignment="1">
      <alignment horizontal="center" vertical="center" wrapText="1"/>
    </xf>
    <xf numFmtId="49" fontId="42" fillId="2" borderId="1" xfId="0" applyNumberFormat="1" applyFont="1" applyFill="1" applyBorder="1" applyAlignment="1">
      <alignment horizontal="center" vertical="center" wrapText="1"/>
    </xf>
    <xf numFmtId="49" fontId="42" fillId="0" borderId="2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1" xfId="12" applyNumberFormat="1" applyFont="1" applyFill="1" applyBorder="1" applyAlignment="1" applyProtection="1">
      <alignment wrapText="1"/>
    </xf>
    <xf numFmtId="1" fontId="40" fillId="2" borderId="1" xfId="13" applyNumberFormat="1" applyFont="1" applyFill="1" applyBorder="1" applyAlignment="1">
      <alignment horizontal="left" vertical="top"/>
    </xf>
    <xf numFmtId="1" fontId="40" fillId="2" borderId="1" xfId="13" applyNumberFormat="1" applyFont="1" applyFill="1" applyBorder="1" applyAlignment="1">
      <alignment horizontal="left" vertical="top" wrapText="1"/>
    </xf>
    <xf numFmtId="1" fontId="61" fillId="2" borderId="1" xfId="14" applyNumberFormat="1" applyFont="1" applyFill="1" applyBorder="1" applyAlignment="1">
      <alignment horizontal="center" vertical="center"/>
    </xf>
    <xf numFmtId="49" fontId="45" fillId="2" borderId="2" xfId="12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2" fillId="0" borderId="8" xfId="0" applyFont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49" fontId="42" fillId="2" borderId="8" xfId="0" applyNumberFormat="1" applyFont="1" applyFill="1" applyBorder="1" applyAlignment="1">
      <alignment horizontal="center" vertical="center" wrapText="1"/>
    </xf>
    <xf numFmtId="1" fontId="41" fillId="2" borderId="8" xfId="13" applyNumberFormat="1" applyFont="1" applyFill="1" applyBorder="1" applyAlignment="1">
      <alignment horizontal="center" vertical="center"/>
    </xf>
    <xf numFmtId="1" fontId="40" fillId="2" borderId="8" xfId="13" applyNumberFormat="1" applyFont="1" applyFill="1" applyBorder="1" applyAlignment="1">
      <alignment horizontal="center" vertical="center"/>
    </xf>
    <xf numFmtId="0" fontId="42" fillId="2" borderId="14" xfId="12" applyFont="1" applyFill="1" applyBorder="1" applyAlignment="1">
      <alignment horizontal="center" vertical="center" wrapText="1"/>
    </xf>
    <xf numFmtId="0" fontId="42" fillId="2" borderId="26" xfId="12" applyFont="1" applyFill="1" applyBorder="1" applyAlignment="1">
      <alignment horizontal="center" vertical="center" wrapText="1"/>
    </xf>
    <xf numFmtId="49" fontId="42" fillId="2" borderId="26" xfId="12" applyNumberFormat="1" applyFont="1" applyFill="1" applyBorder="1" applyAlignment="1">
      <alignment horizontal="center" vertical="center" wrapText="1"/>
    </xf>
    <xf numFmtId="0" fontId="42" fillId="2" borderId="19" xfId="12" applyFont="1" applyFill="1" applyBorder="1" applyAlignment="1">
      <alignment horizontal="center" vertical="center" wrapText="1"/>
    </xf>
    <xf numFmtId="0" fontId="42" fillId="2" borderId="20" xfId="12" applyFont="1" applyFill="1" applyBorder="1" applyAlignment="1">
      <alignment horizontal="center" vertical="center" wrapText="1"/>
    </xf>
    <xf numFmtId="49" fontId="42" fillId="2" borderId="20" xfId="12" applyNumberFormat="1" applyFont="1" applyFill="1" applyBorder="1" applyAlignment="1">
      <alignment horizontal="center" vertical="center" wrapText="1"/>
    </xf>
    <xf numFmtId="0" fontId="42" fillId="2" borderId="0" xfId="12" applyFont="1" applyFill="1" applyBorder="1" applyAlignment="1">
      <alignment horizontal="center" vertical="center" wrapText="1"/>
    </xf>
    <xf numFmtId="49" fontId="42" fillId="2" borderId="0" xfId="12" applyNumberFormat="1" applyFont="1" applyFill="1" applyBorder="1" applyAlignment="1">
      <alignment horizontal="center" vertical="center" wrapText="1"/>
    </xf>
    <xf numFmtId="0" fontId="17" fillId="2" borderId="0" xfId="12" applyFont="1" applyFill="1" applyBorder="1" applyAlignment="1">
      <alignment horizontal="center" vertical="center" wrapText="1"/>
    </xf>
    <xf numFmtId="1" fontId="60" fillId="2" borderId="0" xfId="12" applyNumberFormat="1" applyFont="1" applyFill="1" applyBorder="1" applyAlignment="1">
      <alignment vertical="center"/>
    </xf>
    <xf numFmtId="1" fontId="27" fillId="2" borderId="0" xfId="12" applyNumberFormat="1" applyFont="1" applyFill="1" applyAlignment="1" applyProtection="1"/>
    <xf numFmtId="166" fontId="27" fillId="2" borderId="0" xfId="12" applyNumberFormat="1" applyFont="1" applyFill="1" applyAlignment="1" applyProtection="1"/>
    <xf numFmtId="1" fontId="27" fillId="0" borderId="0" xfId="12" applyNumberFormat="1" applyFont="1" applyFill="1" applyAlignment="1" applyProtection="1"/>
    <xf numFmtId="1" fontId="27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left"/>
    </xf>
    <xf numFmtId="1" fontId="42" fillId="0" borderId="0" xfId="0" applyNumberFormat="1" applyFont="1" applyAlignment="1">
      <alignment horizontal="left"/>
    </xf>
    <xf numFmtId="1" fontId="42" fillId="3" borderId="0" xfId="0" applyNumberFormat="1" applyFont="1" applyFill="1" applyAlignment="1">
      <alignment horizontal="left"/>
    </xf>
    <xf numFmtId="1" fontId="27" fillId="0" borderId="0" xfId="0" applyNumberFormat="1" applyFont="1" applyAlignment="1"/>
    <xf numFmtId="1" fontId="27" fillId="0" borderId="0" xfId="0" applyNumberFormat="1" applyFont="1" applyFill="1" applyAlignment="1">
      <alignment horizontal="left"/>
    </xf>
    <xf numFmtId="1" fontId="28" fillId="0" borderId="0" xfId="0" applyNumberFormat="1" applyFont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6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/>
    <xf numFmtId="1" fontId="27" fillId="0" borderId="8" xfId="0" applyNumberFormat="1" applyFont="1" applyFill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 wrapText="1"/>
    </xf>
    <xf numFmtId="165" fontId="1" fillId="0" borderId="1" xfId="74" applyNumberFormat="1" applyBorder="1"/>
    <xf numFmtId="0" fontId="48" fillId="0" borderId="0" xfId="75" applyFont="1" applyAlignment="1">
      <alignment horizontal="center"/>
    </xf>
    <xf numFmtId="165" fontId="48" fillId="0" borderId="1" xfId="75" applyNumberFormat="1" applyFont="1" applyFill="1" applyBorder="1"/>
    <xf numFmtId="165" fontId="51" fillId="0" borderId="1" xfId="75" applyNumberFormat="1" applyFont="1" applyFill="1" applyBorder="1"/>
    <xf numFmtId="165" fontId="48" fillId="0" borderId="1" xfId="75" applyNumberFormat="1" applyFont="1" applyBorder="1"/>
    <xf numFmtId="165" fontId="52" fillId="0" borderId="1" xfId="75" applyNumberFormat="1" applyFont="1" applyBorder="1"/>
    <xf numFmtId="0" fontId="48" fillId="0" borderId="1" xfId="76" applyFont="1" applyBorder="1" applyAlignment="1">
      <alignment wrapText="1"/>
    </xf>
    <xf numFmtId="165" fontId="48" fillId="0" borderId="1" xfId="76" applyNumberFormat="1" applyFont="1" applyBorder="1"/>
    <xf numFmtId="0" fontId="3" fillId="0" borderId="1" xfId="76" applyBorder="1" applyAlignment="1">
      <alignment wrapText="1"/>
    </xf>
    <xf numFmtId="165" fontId="3" fillId="0" borderId="1" xfId="76" applyNumberFormat="1" applyBorder="1"/>
    <xf numFmtId="0" fontId="48" fillId="0" borderId="1" xfId="75" applyFont="1" applyFill="1" applyBorder="1"/>
    <xf numFmtId="0" fontId="3" fillId="0" borderId="1" xfId="75" applyFill="1" applyBorder="1"/>
    <xf numFmtId="165" fontId="3" fillId="0" borderId="1" xfId="75" applyNumberFormat="1" applyFill="1" applyBorder="1"/>
    <xf numFmtId="165" fontId="3" fillId="0" borderId="1" xfId="75" applyNumberFormat="1" applyBorder="1"/>
    <xf numFmtId="165" fontId="53" fillId="0" borderId="1" xfId="75" applyNumberFormat="1" applyFont="1" applyFill="1" applyBorder="1"/>
    <xf numFmtId="165" fontId="54" fillId="0" borderId="1" xfId="77" applyNumberFormat="1" applyFont="1" applyBorder="1"/>
    <xf numFmtId="0" fontId="52" fillId="0" borderId="1" xfId="75" applyFont="1" applyFill="1" applyBorder="1"/>
    <xf numFmtId="165" fontId="52" fillId="0" borderId="1" xfId="75" applyNumberFormat="1" applyFont="1" applyFill="1" applyBorder="1"/>
    <xf numFmtId="0" fontId="3" fillId="0" borderId="1" xfId="76" applyBorder="1"/>
    <xf numFmtId="165" fontId="1" fillId="0" borderId="1" xfId="77" applyNumberFormat="1" applyBorder="1"/>
    <xf numFmtId="0" fontId="3" fillId="0" borderId="1" xfId="75" applyBorder="1" applyAlignment="1">
      <alignment wrapText="1"/>
    </xf>
    <xf numFmtId="0" fontId="30" fillId="0" borderId="1" xfId="78" applyFont="1" applyBorder="1" applyAlignment="1"/>
    <xf numFmtId="0" fontId="30" fillId="0" borderId="12" xfId="78" applyFont="1" applyBorder="1" applyAlignment="1">
      <alignment wrapText="1"/>
    </xf>
    <xf numFmtId="0" fontId="30" fillId="0" borderId="1" xfId="78" applyFont="1" applyBorder="1" applyAlignment="1">
      <alignment wrapText="1"/>
    </xf>
    <xf numFmtId="0" fontId="3" fillId="0" borderId="0" xfId="79" applyBorder="1"/>
    <xf numFmtId="0" fontId="42" fillId="0" borderId="1" xfId="0" applyFont="1" applyFill="1" applyBorder="1" applyAlignment="1">
      <alignment horizontal="left" vertical="center" wrapText="1"/>
    </xf>
    <xf numFmtId="165" fontId="48" fillId="3" borderId="1" xfId="0" applyNumberFormat="1" applyFont="1" applyFill="1" applyBorder="1"/>
    <xf numFmtId="165" fontId="48" fillId="3" borderId="1" xfId="75" applyNumberFormat="1" applyFont="1" applyFill="1" applyBorder="1"/>
    <xf numFmtId="2" fontId="48" fillId="3" borderId="1" xfId="0" applyNumberFormat="1" applyFont="1" applyFill="1" applyBorder="1"/>
    <xf numFmtId="0" fontId="48" fillId="3" borderId="0" xfId="0" applyFont="1" applyFill="1"/>
    <xf numFmtId="165" fontId="48" fillId="3" borderId="17" xfId="0" applyNumberFormat="1" applyFont="1" applyFill="1" applyBorder="1"/>
    <xf numFmtId="1" fontId="13" fillId="20" borderId="0" xfId="0" applyNumberFormat="1" applyFont="1" applyFill="1" applyAlignment="1">
      <alignment horizontal="left"/>
    </xf>
    <xf numFmtId="1" fontId="27" fillId="2" borderId="13" xfId="0" applyNumberFormat="1" applyFont="1" applyFill="1" applyBorder="1" applyAlignment="1">
      <alignment horizontal="center" vertical="center"/>
    </xf>
    <xf numFmtId="0" fontId="13" fillId="2" borderId="8" xfId="12" applyNumberFormat="1" applyFont="1" applyFill="1" applyBorder="1" applyAlignment="1" applyProtection="1">
      <alignment horizontal="center" vertical="center" wrapText="1"/>
    </xf>
    <xf numFmtId="0" fontId="58" fillId="2" borderId="8" xfId="12" applyNumberFormat="1" applyFont="1" applyFill="1" applyBorder="1" applyAlignment="1" applyProtection="1">
      <alignment horizontal="center" vertical="center" wrapText="1"/>
    </xf>
    <xf numFmtId="0" fontId="75" fillId="3" borderId="0" xfId="12" applyNumberFormat="1" applyFont="1" applyFill="1" applyAlignment="1" applyProtection="1"/>
    <xf numFmtId="1" fontId="76" fillId="3" borderId="0" xfId="0" applyNumberFormat="1" applyFont="1" applyFill="1" applyAlignment="1">
      <alignment horizontal="left"/>
    </xf>
    <xf numFmtId="0" fontId="75" fillId="3" borderId="0" xfId="12" applyFont="1" applyFill="1" applyAlignment="1">
      <alignment horizontal="center"/>
    </xf>
    <xf numFmtId="1" fontId="31" fillId="0" borderId="26" xfId="13" applyNumberFormat="1" applyFont="1" applyFill="1" applyBorder="1" applyAlignment="1">
      <alignment vertical="center"/>
    </xf>
    <xf numFmtId="1" fontId="17" fillId="2" borderId="17" xfId="13" applyNumberFormat="1" applyFont="1" applyFill="1" applyBorder="1" applyAlignment="1">
      <alignment horizontal="center" vertical="center"/>
    </xf>
    <xf numFmtId="1" fontId="41" fillId="2" borderId="5" xfId="13" applyNumberFormat="1" applyFont="1" applyFill="1" applyBorder="1" applyAlignment="1">
      <alignment horizontal="center" vertical="center"/>
    </xf>
    <xf numFmtId="1" fontId="77" fillId="3" borderId="1" xfId="13" applyNumberFormat="1" applyFont="1" applyFill="1" applyBorder="1" applyAlignment="1">
      <alignment horizontal="center" vertical="center"/>
    </xf>
    <xf numFmtId="1" fontId="17" fillId="2" borderId="6" xfId="13" applyNumberFormat="1" applyFont="1" applyFill="1" applyBorder="1" applyAlignment="1">
      <alignment horizontal="center" vertical="center"/>
    </xf>
    <xf numFmtId="1" fontId="78" fillId="3" borderId="1" xfId="13" applyNumberFormat="1" applyFont="1" applyFill="1" applyBorder="1" applyAlignment="1">
      <alignment horizontal="center" vertical="center"/>
    </xf>
    <xf numFmtId="1" fontId="78" fillId="2" borderId="1" xfId="13" applyNumberFormat="1" applyFont="1" applyFill="1" applyBorder="1" applyAlignment="1">
      <alignment horizontal="center" vertical="center"/>
    </xf>
    <xf numFmtId="1" fontId="42" fillId="2" borderId="8" xfId="13" applyNumberFormat="1" applyFont="1" applyFill="1" applyBorder="1" applyAlignment="1">
      <alignment horizontal="center" vertical="center"/>
    </xf>
    <xf numFmtId="1" fontId="78" fillId="3" borderId="8" xfId="13" applyNumberFormat="1" applyFont="1" applyFill="1" applyBorder="1" applyAlignment="1">
      <alignment horizontal="center" vertical="center"/>
    </xf>
    <xf numFmtId="1" fontId="41" fillId="2" borderId="24" xfId="13" applyNumberFormat="1" applyFont="1" applyFill="1" applyBorder="1" applyAlignment="1">
      <alignment horizontal="center" vertical="center"/>
    </xf>
    <xf numFmtId="1" fontId="41" fillId="2" borderId="38" xfId="13" applyNumberFormat="1" applyFont="1" applyFill="1" applyBorder="1" applyAlignment="1">
      <alignment horizontal="center" vertical="center"/>
    </xf>
    <xf numFmtId="49" fontId="42" fillId="2" borderId="39" xfId="12" applyNumberFormat="1" applyFont="1" applyFill="1" applyBorder="1" applyAlignment="1">
      <alignment horizontal="center" vertical="center" wrapText="1"/>
    </xf>
    <xf numFmtId="0" fontId="17" fillId="2" borderId="40" xfId="12" applyFont="1" applyFill="1" applyBorder="1" applyAlignment="1">
      <alignment horizontal="center" vertical="center" wrapText="1"/>
    </xf>
    <xf numFmtId="1" fontId="41" fillId="2" borderId="40" xfId="12" applyNumberFormat="1" applyFont="1" applyFill="1" applyBorder="1" applyAlignment="1">
      <alignment horizontal="center" vertical="center"/>
    </xf>
    <xf numFmtId="1" fontId="17" fillId="2" borderId="40" xfId="12" applyNumberFormat="1" applyFont="1" applyFill="1" applyBorder="1" applyAlignment="1">
      <alignment horizontal="center" vertical="center"/>
    </xf>
    <xf numFmtId="1" fontId="41" fillId="2" borderId="40" xfId="13" applyNumberFormat="1" applyFont="1" applyFill="1" applyBorder="1" applyAlignment="1">
      <alignment horizontal="center" vertical="center"/>
    </xf>
    <xf numFmtId="1" fontId="17" fillId="3" borderId="40" xfId="12" applyNumberFormat="1" applyFont="1" applyFill="1" applyBorder="1" applyAlignment="1">
      <alignment horizontal="center" vertical="center"/>
    </xf>
    <xf numFmtId="49" fontId="42" fillId="2" borderId="41" xfId="12" applyNumberFormat="1" applyFont="1" applyFill="1" applyBorder="1" applyAlignment="1">
      <alignment horizontal="center" vertical="center" wrapText="1"/>
    </xf>
    <xf numFmtId="1" fontId="60" fillId="2" borderId="40" xfId="12" applyNumberFormat="1" applyFont="1" applyFill="1" applyBorder="1" applyAlignment="1">
      <alignment horizontal="center" vertical="center"/>
    </xf>
    <xf numFmtId="1" fontId="31" fillId="2" borderId="40" xfId="12" applyNumberFormat="1" applyFont="1" applyFill="1" applyBorder="1" applyAlignment="1">
      <alignment horizontal="center" vertical="center"/>
    </xf>
    <xf numFmtId="1" fontId="31" fillId="2" borderId="0" xfId="12" applyNumberFormat="1" applyFont="1" applyFill="1" applyBorder="1" applyAlignment="1">
      <alignment vertical="center"/>
    </xf>
    <xf numFmtId="1" fontId="79" fillId="3" borderId="0" xfId="12" applyNumberFormat="1" applyFont="1" applyFill="1" applyBorder="1" applyAlignment="1">
      <alignment vertical="center"/>
    </xf>
    <xf numFmtId="1" fontId="27" fillId="3" borderId="0" xfId="0" applyNumberFormat="1" applyFont="1" applyFill="1" applyAlignment="1"/>
    <xf numFmtId="1" fontId="27" fillId="3" borderId="0" xfId="0" applyNumberFormat="1" applyFont="1" applyFill="1" applyAlignment="1">
      <alignment horizontal="left"/>
    </xf>
    <xf numFmtId="1" fontId="13" fillId="3" borderId="0" xfId="0" applyNumberFormat="1" applyFont="1" applyFill="1" applyAlignment="1">
      <alignment horizontal="left"/>
    </xf>
    <xf numFmtId="1" fontId="14" fillId="3" borderId="4" xfId="0" applyNumberFormat="1" applyFont="1" applyFill="1" applyBorder="1" applyAlignment="1">
      <alignment horizontal="center"/>
    </xf>
    <xf numFmtId="1" fontId="14" fillId="3" borderId="4" xfId="0" applyNumberFormat="1" applyFont="1" applyFill="1" applyBorder="1"/>
    <xf numFmtId="1" fontId="14" fillId="3" borderId="1" xfId="0" applyNumberFormat="1" applyFont="1" applyFill="1" applyBorder="1" applyAlignment="1">
      <alignment horizontal="center"/>
    </xf>
    <xf numFmtId="1" fontId="14" fillId="3" borderId="1" xfId="0" applyNumberFormat="1" applyFont="1" applyFill="1" applyBorder="1"/>
    <xf numFmtId="1" fontId="27" fillId="3" borderId="1" xfId="0" applyNumberFormat="1" applyFont="1" applyFill="1" applyBorder="1" applyAlignment="1">
      <alignment horizontal="center" vertical="center"/>
    </xf>
    <xf numFmtId="1" fontId="26" fillId="3" borderId="1" xfId="0" applyNumberFormat="1" applyFont="1" applyFill="1" applyBorder="1" applyAlignment="1">
      <alignment horizontal="center" vertical="center"/>
    </xf>
    <xf numFmtId="1" fontId="28" fillId="3" borderId="1" xfId="0" applyNumberFormat="1" applyFont="1" applyFill="1" applyBorder="1"/>
    <xf numFmtId="1" fontId="27" fillId="3" borderId="8" xfId="0" applyNumberFormat="1" applyFont="1" applyFill="1" applyBorder="1" applyAlignment="1">
      <alignment horizontal="center" vertical="center"/>
    </xf>
    <xf numFmtId="1" fontId="0" fillId="3" borderId="8" xfId="0" applyNumberFormat="1" applyFont="1" applyFill="1" applyBorder="1" applyAlignment="1">
      <alignment horizontal="center"/>
    </xf>
    <xf numFmtId="1" fontId="26" fillId="3" borderId="8" xfId="0" applyNumberFormat="1" applyFont="1" applyFill="1" applyBorder="1" applyAlignment="1">
      <alignment horizontal="center" vertical="center"/>
    </xf>
    <xf numFmtId="0" fontId="0" fillId="3" borderId="0" xfId="0" applyFill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3" fillId="0" borderId="0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48" fillId="3" borderId="1" xfId="0" applyFont="1" applyFill="1" applyBorder="1" applyAlignment="1">
      <alignment horizontal="left"/>
    </xf>
    <xf numFmtId="0" fontId="46" fillId="0" borderId="0" xfId="0" applyFont="1" applyAlignment="1">
      <alignment horizontal="center" wrapText="1"/>
    </xf>
    <xf numFmtId="0" fontId="42" fillId="2" borderId="1" xfId="0" applyNumberFormat="1" applyFont="1" applyFill="1" applyBorder="1" applyAlignment="1" applyProtection="1">
      <alignment horizontal="center" vertical="center" wrapText="1"/>
    </xf>
    <xf numFmtId="1" fontId="42" fillId="2" borderId="13" xfId="0" applyNumberFormat="1" applyFont="1" applyFill="1" applyBorder="1" applyAlignment="1" applyProtection="1">
      <alignment horizontal="center" vertical="center" wrapText="1"/>
    </xf>
    <xf numFmtId="1" fontId="42" fillId="2" borderId="10" xfId="0" applyNumberFormat="1" applyFont="1" applyFill="1" applyBorder="1" applyAlignment="1" applyProtection="1">
      <alignment horizontal="center" vertical="center" wrapText="1"/>
    </xf>
    <xf numFmtId="1" fontId="42" fillId="2" borderId="12" xfId="0" applyNumberFormat="1" applyFont="1" applyFill="1" applyBorder="1" applyAlignment="1" applyProtection="1">
      <alignment horizontal="center" vertical="center" wrapText="1"/>
    </xf>
    <xf numFmtId="0" fontId="17" fillId="0" borderId="0" xfId="12" applyNumberFormat="1" applyFont="1" applyFill="1" applyBorder="1" applyAlignment="1" applyProtection="1">
      <alignment horizontal="center" vertical="top" wrapText="1"/>
    </xf>
    <xf numFmtId="0" fontId="14" fillId="2" borderId="19" xfId="12" applyNumberFormat="1" applyFont="1" applyFill="1" applyBorder="1" applyAlignment="1" applyProtection="1">
      <alignment horizontal="center" vertical="center" wrapText="1"/>
    </xf>
    <xf numFmtId="0" fontId="14" fillId="2" borderId="23" xfId="12" applyNumberFormat="1" applyFont="1" applyFill="1" applyBorder="1" applyAlignment="1" applyProtection="1">
      <alignment horizontal="center" vertical="center" wrapText="1"/>
    </xf>
    <xf numFmtId="0" fontId="14" fillId="2" borderId="20" xfId="12" applyNumberFormat="1" applyFont="1" applyFill="1" applyBorder="1" applyAlignment="1" applyProtection="1">
      <alignment horizontal="center" vertical="center" wrapText="1"/>
    </xf>
    <xf numFmtId="0" fontId="14" fillId="2" borderId="24" xfId="12" applyNumberFormat="1" applyFont="1" applyFill="1" applyBorder="1" applyAlignment="1" applyProtection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3" fillId="2" borderId="20" xfId="12" applyNumberFormat="1" applyFont="1" applyFill="1" applyBorder="1" applyAlignment="1" applyProtection="1">
      <alignment horizontal="center" vertical="center" wrapText="1"/>
    </xf>
    <xf numFmtId="0" fontId="13" fillId="2" borderId="24" xfId="12" applyNumberFormat="1" applyFont="1" applyFill="1" applyBorder="1" applyAlignment="1" applyProtection="1">
      <alignment horizontal="center" vertical="center" wrapText="1"/>
    </xf>
    <xf numFmtId="0" fontId="13" fillId="2" borderId="35" xfId="12" applyNumberFormat="1" applyFont="1" applyFill="1" applyBorder="1" applyAlignment="1" applyProtection="1">
      <alignment horizontal="center" vertical="center" wrapText="1"/>
    </xf>
    <xf numFmtId="0" fontId="13" fillId="2" borderId="36" xfId="12" applyNumberFormat="1" applyFont="1" applyFill="1" applyBorder="1" applyAlignment="1" applyProtection="1">
      <alignment horizontal="center" vertical="center" wrapText="1"/>
    </xf>
    <xf numFmtId="0" fontId="13" fillId="2" borderId="37" xfId="12" applyNumberFormat="1" applyFont="1" applyFill="1" applyBorder="1" applyAlignment="1" applyProtection="1">
      <alignment horizontal="center" vertical="center" wrapText="1"/>
    </xf>
    <xf numFmtId="0" fontId="13" fillId="2" borderId="21" xfId="12" applyNumberFormat="1" applyFont="1" applyFill="1" applyBorder="1" applyAlignment="1" applyProtection="1">
      <alignment horizontal="center" vertical="center" wrapText="1"/>
    </xf>
    <xf numFmtId="0" fontId="13" fillId="2" borderId="25" xfId="12" applyNumberFormat="1" applyFont="1" applyFill="1" applyBorder="1" applyAlignment="1" applyProtection="1">
      <alignment horizontal="center" vertical="center" wrapText="1"/>
    </xf>
    <xf numFmtId="0" fontId="13" fillId="2" borderId="1" xfId="12" applyNumberFormat="1" applyFont="1" applyFill="1" applyBorder="1" applyAlignment="1" applyProtection="1">
      <alignment horizontal="center" vertical="center" wrapText="1"/>
    </xf>
    <xf numFmtId="0" fontId="13" fillId="2" borderId="8" xfId="12" applyNumberFormat="1" applyFont="1" applyFill="1" applyBorder="1" applyAlignment="1" applyProtection="1">
      <alignment horizontal="center" vertical="center" wrapText="1"/>
    </xf>
    <xf numFmtId="0" fontId="58" fillId="2" borderId="1" xfId="12" applyNumberFormat="1" applyFont="1" applyFill="1" applyBorder="1" applyAlignment="1" applyProtection="1">
      <alignment horizontal="center" vertical="center" wrapText="1"/>
    </xf>
    <xf numFmtId="0" fontId="58" fillId="2" borderId="8" xfId="12" applyNumberFormat="1" applyFont="1" applyFill="1" applyBorder="1" applyAlignment="1" applyProtection="1">
      <alignment horizontal="center" vertical="center" wrapText="1"/>
    </xf>
    <xf numFmtId="0" fontId="58" fillId="3" borderId="8" xfId="12" applyNumberFormat="1" applyFont="1" applyFill="1" applyBorder="1" applyAlignment="1" applyProtection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58" fillId="2" borderId="13" xfId="12" applyNumberFormat="1" applyFont="1" applyFill="1" applyBorder="1" applyAlignment="1" applyProtection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" fontId="26" fillId="0" borderId="13" xfId="0" applyNumberFormat="1" applyFont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>
      <alignment horizontal="center" vertical="center" wrapText="1"/>
    </xf>
    <xf numFmtId="1" fontId="16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6" fillId="0" borderId="10" xfId="0" applyFont="1" applyBorder="1" applyAlignment="1">
      <alignment horizontal="center" vertical="center"/>
    </xf>
    <xf numFmtId="0" fontId="0" fillId="0" borderId="10" xfId="0" applyFont="1" applyBorder="1" applyAlignment="1"/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0" fillId="0" borderId="1" xfId="0" applyFont="1" applyBorder="1" applyAlignment="1"/>
    <xf numFmtId="0" fontId="0" fillId="0" borderId="6" xfId="0" applyFont="1" applyBorder="1" applyAlignment="1"/>
    <xf numFmtId="0" fontId="38" fillId="0" borderId="9" xfId="0" applyFont="1" applyBorder="1" applyAlignment="1">
      <alignment horizontal="center" vertical="center"/>
    </xf>
    <xf numFmtId="0" fontId="39" fillId="0" borderId="10" xfId="0" applyFont="1" applyBorder="1" applyAlignment="1"/>
    <xf numFmtId="0" fontId="39" fillId="0" borderId="11" xfId="0" applyFont="1" applyBorder="1" applyAlignment="1"/>
    <xf numFmtId="0" fontId="0" fillId="0" borderId="11" xfId="0" applyFont="1" applyBorder="1" applyAlignment="1"/>
    <xf numFmtId="1" fontId="26" fillId="0" borderId="9" xfId="0" applyNumberFormat="1" applyFont="1" applyBorder="1" applyAlignment="1">
      <alignment horizontal="center" vertical="center"/>
    </xf>
    <xf numFmtId="1" fontId="26" fillId="0" borderId="11" xfId="0" applyNumberFormat="1" applyFont="1" applyBorder="1" applyAlignment="1">
      <alignment horizontal="center" vertical="center"/>
    </xf>
  </cellXfs>
  <cellStyles count="80">
    <cellStyle name="20% – Акцентування1" xfId="15"/>
    <cellStyle name="20% – Акцентування2" xfId="16"/>
    <cellStyle name="20% – Акцентування3" xfId="17"/>
    <cellStyle name="20% – Акцентування4" xfId="18"/>
    <cellStyle name="20% – Акцентування5" xfId="19"/>
    <cellStyle name="20% – Акцентування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– Акцентування1" xfId="27"/>
    <cellStyle name="60% – Акцентування2" xfId="28"/>
    <cellStyle name="60% – Акцентування3" xfId="29"/>
    <cellStyle name="60% – Акцентування4" xfId="30"/>
    <cellStyle name="60% – Акцентування5" xfId="31"/>
    <cellStyle name="60% – Акцентування6" xfId="32"/>
    <cellStyle name="Normal_meresha_07" xfId="33"/>
    <cellStyle name="Акцентування1" xfId="34"/>
    <cellStyle name="Акцентування2" xfId="35"/>
    <cellStyle name="Акцентування3" xfId="36"/>
    <cellStyle name="Акцентування4" xfId="37"/>
    <cellStyle name="Акцентування5" xfId="38"/>
    <cellStyle name="Акцентування6" xfId="39"/>
    <cellStyle name="Ввід" xfId="40"/>
    <cellStyle name="Добре" xfId="41"/>
    <cellStyle name="Звичайний 10" xfId="42"/>
    <cellStyle name="Звичайний 11" xfId="43"/>
    <cellStyle name="Звичайний 12" xfId="44"/>
    <cellStyle name="Звичайний 13" xfId="45"/>
    <cellStyle name="Звичайний 14" xfId="46"/>
    <cellStyle name="Звичайний 15" xfId="47"/>
    <cellStyle name="Звичайний 16" xfId="48"/>
    <cellStyle name="Звичайний 17" xfId="49"/>
    <cellStyle name="Звичайний 18" xfId="50"/>
    <cellStyle name="Звичайний 19" xfId="51"/>
    <cellStyle name="Звичайний 2" xfId="52"/>
    <cellStyle name="Звичайний 20" xfId="53"/>
    <cellStyle name="Звичайний 3" xfId="54"/>
    <cellStyle name="Звичайний 4" xfId="55"/>
    <cellStyle name="Звичайний 5" xfId="56"/>
    <cellStyle name="Звичайний 6" xfId="57"/>
    <cellStyle name="Звичайний 7" xfId="58"/>
    <cellStyle name="Звичайний 8" xfId="59"/>
    <cellStyle name="Звичайний 9" xfId="60"/>
    <cellStyle name="Звичайний_Додаток _ 3 зм_ни 4575" xfId="13"/>
    <cellStyle name="Зв'язана клітинка" xfId="61"/>
    <cellStyle name="Контрольна клітинка" xfId="62"/>
    <cellStyle name="Назва" xfId="63"/>
    <cellStyle name="Обчислення" xfId="64"/>
    <cellStyle name="Обычный" xfId="0" builtinId="0"/>
    <cellStyle name="Обычный 10" xfId="11"/>
    <cellStyle name="Обычный 10 2" xfId="77"/>
    <cellStyle name="Обычный 11" xfId="74"/>
    <cellStyle name="Обычный 2" xfId="1"/>
    <cellStyle name="Обычный 2 2" xfId="3"/>
    <cellStyle name="Обычный 2 2 2" xfId="12"/>
    <cellStyle name="Обычный 2 2 3" xfId="78"/>
    <cellStyle name="Обычный 2 3" xfId="75"/>
    <cellStyle name="Обычный 2_Дод до ріш.№ 1182 Про внесення змін у міський бюджет на 2019 рік" xfId="65"/>
    <cellStyle name="Обычный 3" xfId="2"/>
    <cellStyle name="Обычный 3 2" xfId="4"/>
    <cellStyle name="Обычный 3 3" xfId="14"/>
    <cellStyle name="Обычный 3 4" xfId="76"/>
    <cellStyle name="Обычный 4" xfId="5"/>
    <cellStyle name="Обычный 5" xfId="6"/>
    <cellStyle name="Обычный 6" xfId="7"/>
    <cellStyle name="Обычный 6 2" xfId="79"/>
    <cellStyle name="Обычный 7" xfId="8"/>
    <cellStyle name="Обычный 8" xfId="9"/>
    <cellStyle name="Обычный 9" xfId="10"/>
    <cellStyle name="Підсумок" xfId="66"/>
    <cellStyle name="Поганий" xfId="67"/>
    <cellStyle name="Примітка" xfId="68"/>
    <cellStyle name="Результат" xfId="69"/>
    <cellStyle name="Середній" xfId="70"/>
    <cellStyle name="Стиль 1" xfId="71"/>
    <cellStyle name="Текст попередження" xfId="72"/>
    <cellStyle name="Текст пояснення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G124"/>
  <sheetViews>
    <sheetView tabSelected="1" zoomScaleNormal="100" zoomScaleSheetLayoutView="100" workbookViewId="0">
      <selection activeCell="D3" sqref="D3"/>
    </sheetView>
  </sheetViews>
  <sheetFormatPr defaultRowHeight="12.75" x14ac:dyDescent="0.2"/>
  <cols>
    <col min="1" max="1" width="10.7109375" style="13" customWidth="1"/>
    <col min="2" max="2" width="46.140625" style="13" customWidth="1"/>
    <col min="3" max="3" width="13.28515625" style="12" customWidth="1"/>
    <col min="4" max="4" width="11.5703125" style="13" customWidth="1"/>
    <col min="5" max="5" width="13.7109375" style="13" customWidth="1"/>
    <col min="6" max="6" width="8.5703125" style="13" customWidth="1"/>
    <col min="7" max="7" width="13.28515625" style="13" customWidth="1"/>
    <col min="8" max="16384" width="9.140625" style="13"/>
  </cols>
  <sheetData>
    <row r="1" spans="1:6" ht="18" customHeight="1" x14ac:dyDescent="0.2">
      <c r="A1" s="9"/>
      <c r="B1" s="9"/>
      <c r="C1" s="9"/>
      <c r="D1" s="241"/>
      <c r="E1" s="241" t="s">
        <v>123</v>
      </c>
      <c r="F1" s="6"/>
    </row>
    <row r="2" spans="1:6" ht="12" customHeight="1" x14ac:dyDescent="0.2">
      <c r="A2" s="249"/>
      <c r="B2" s="249"/>
      <c r="C2" s="91"/>
      <c r="D2" s="238" t="s">
        <v>581</v>
      </c>
      <c r="E2" s="237"/>
      <c r="F2" s="5"/>
    </row>
    <row r="3" spans="1:6" ht="12" customHeight="1" x14ac:dyDescent="0.2">
      <c r="A3" s="249"/>
      <c r="B3" s="249"/>
      <c r="C3" s="91"/>
      <c r="D3" s="283" t="s">
        <v>607</v>
      </c>
      <c r="E3" s="242"/>
      <c r="F3" s="5"/>
    </row>
    <row r="4" spans="1:6" ht="15.75" x14ac:dyDescent="0.25">
      <c r="A4" s="329" t="s">
        <v>599</v>
      </c>
      <c r="B4" s="329"/>
      <c r="C4" s="329"/>
      <c r="D4" s="329"/>
      <c r="E4" s="329"/>
      <c r="F4" s="329"/>
    </row>
    <row r="5" spans="1:6" x14ac:dyDescent="0.2">
      <c r="A5" s="330" t="s">
        <v>8</v>
      </c>
      <c r="B5" s="330"/>
      <c r="C5" s="330"/>
      <c r="D5" s="330"/>
      <c r="E5" s="330"/>
      <c r="F5" s="330"/>
    </row>
    <row r="6" spans="1:6" ht="21" customHeight="1" x14ac:dyDescent="0.2">
      <c r="A6" s="331" t="s">
        <v>60</v>
      </c>
      <c r="B6" s="331" t="s">
        <v>9</v>
      </c>
      <c r="C6" s="331" t="s">
        <v>42</v>
      </c>
      <c r="D6" s="331" t="s">
        <v>10</v>
      </c>
      <c r="E6" s="331" t="s">
        <v>11</v>
      </c>
      <c r="F6" s="331"/>
    </row>
    <row r="7" spans="1:6" ht="12.75" customHeight="1" x14ac:dyDescent="0.2">
      <c r="A7" s="332"/>
      <c r="B7" s="331"/>
      <c r="C7" s="331"/>
      <c r="D7" s="331"/>
      <c r="E7" s="333" t="s">
        <v>42</v>
      </c>
      <c r="F7" s="331" t="s">
        <v>12</v>
      </c>
    </row>
    <row r="8" spans="1:6" x14ac:dyDescent="0.2">
      <c r="A8" s="332"/>
      <c r="B8" s="331"/>
      <c r="C8" s="331"/>
      <c r="D8" s="331"/>
      <c r="E8" s="332"/>
      <c r="F8" s="331"/>
    </row>
    <row r="9" spans="1:6" ht="11.25" customHeight="1" x14ac:dyDescent="0.2">
      <c r="A9" s="332"/>
      <c r="B9" s="331"/>
      <c r="C9" s="331"/>
      <c r="D9" s="331"/>
      <c r="E9" s="332"/>
      <c r="F9" s="331"/>
    </row>
    <row r="10" spans="1:6" x14ac:dyDescent="0.2">
      <c r="A10" s="246">
        <v>10000000</v>
      </c>
      <c r="B10" s="246" t="s">
        <v>13</v>
      </c>
      <c r="C10" s="10">
        <f>D10+E10</f>
        <v>65879981.309999995</v>
      </c>
      <c r="D10" s="10">
        <f>D11+D18+D25+D31+D20</f>
        <v>65837973.149999999</v>
      </c>
      <c r="E10" s="10">
        <f>E31+E58+E25</f>
        <v>42008.160000000003</v>
      </c>
      <c r="F10" s="10">
        <f>F31+F58+F25</f>
        <v>0</v>
      </c>
    </row>
    <row r="11" spans="1:6" s="12" customFormat="1" ht="24" x14ac:dyDescent="0.2">
      <c r="A11" s="246">
        <v>11000000</v>
      </c>
      <c r="B11" s="246" t="s">
        <v>138</v>
      </c>
      <c r="C11" s="10">
        <f t="shared" ref="C11:C24" si="0">D11+E11</f>
        <v>36052701.530000001</v>
      </c>
      <c r="D11" s="10">
        <f>D12</f>
        <v>36052701.530000001</v>
      </c>
      <c r="E11" s="10">
        <v>0</v>
      </c>
      <c r="F11" s="10">
        <v>0</v>
      </c>
    </row>
    <row r="12" spans="1:6" s="12" customFormat="1" x14ac:dyDescent="0.2">
      <c r="A12" s="246">
        <v>11010000</v>
      </c>
      <c r="B12" s="246" t="s">
        <v>139</v>
      </c>
      <c r="C12" s="10">
        <f t="shared" si="0"/>
        <v>36052701.530000001</v>
      </c>
      <c r="D12" s="10">
        <f>D13+D14+D15+D16+D17</f>
        <v>36052701.530000001</v>
      </c>
      <c r="E12" s="10">
        <v>0</v>
      </c>
      <c r="F12" s="10">
        <v>0</v>
      </c>
    </row>
    <row r="13" spans="1:6" s="11" customFormat="1" ht="36" x14ac:dyDescent="0.2">
      <c r="A13" s="245">
        <v>11010100</v>
      </c>
      <c r="B13" s="245" t="s">
        <v>140</v>
      </c>
      <c r="C13" s="10">
        <f t="shared" si="0"/>
        <v>30081328.57</v>
      </c>
      <c r="D13" s="108">
        <v>30081328.57</v>
      </c>
      <c r="E13" s="108">
        <v>0</v>
      </c>
      <c r="F13" s="108">
        <v>0</v>
      </c>
    </row>
    <row r="14" spans="1:6" s="11" customFormat="1" ht="60" x14ac:dyDescent="0.2">
      <c r="A14" s="245">
        <v>11010200</v>
      </c>
      <c r="B14" s="245" t="s">
        <v>141</v>
      </c>
      <c r="C14" s="10">
        <f t="shared" si="0"/>
        <v>1660166.37</v>
      </c>
      <c r="D14" s="108">
        <v>1660166.37</v>
      </c>
      <c r="E14" s="108">
        <v>0</v>
      </c>
      <c r="F14" s="108">
        <v>0</v>
      </c>
    </row>
    <row r="15" spans="1:6" s="11" customFormat="1" ht="36" x14ac:dyDescent="0.2">
      <c r="A15" s="245">
        <v>11010400</v>
      </c>
      <c r="B15" s="245" t="s">
        <v>142</v>
      </c>
      <c r="C15" s="10">
        <f t="shared" si="0"/>
        <v>3566384.24</v>
      </c>
      <c r="D15" s="108">
        <v>3566384.24</v>
      </c>
      <c r="E15" s="108">
        <v>0</v>
      </c>
      <c r="F15" s="108">
        <v>0</v>
      </c>
    </row>
    <row r="16" spans="1:6" s="11" customFormat="1" ht="24" x14ac:dyDescent="0.2">
      <c r="A16" s="245">
        <v>11010500</v>
      </c>
      <c r="B16" s="245" t="s">
        <v>143</v>
      </c>
      <c r="C16" s="10">
        <f t="shared" si="0"/>
        <v>744822.35</v>
      </c>
      <c r="D16" s="108">
        <v>744822.35</v>
      </c>
      <c r="E16" s="108">
        <v>0</v>
      </c>
      <c r="F16" s="108">
        <v>0</v>
      </c>
    </row>
    <row r="17" spans="1:6" ht="50.25" customHeight="1" x14ac:dyDescent="0.2">
      <c r="A17" s="245">
        <v>11010900</v>
      </c>
      <c r="B17" s="245" t="s">
        <v>144</v>
      </c>
      <c r="C17" s="10">
        <f t="shared" si="0"/>
        <v>0</v>
      </c>
      <c r="D17" s="108">
        <v>0</v>
      </c>
      <c r="E17" s="108">
        <v>0</v>
      </c>
      <c r="F17" s="108">
        <v>0</v>
      </c>
    </row>
    <row r="18" spans="1:6" s="12" customFormat="1" ht="23.25" customHeight="1" x14ac:dyDescent="0.2">
      <c r="A18" s="246">
        <v>11020000</v>
      </c>
      <c r="B18" s="246" t="s">
        <v>145</v>
      </c>
      <c r="C18" s="10">
        <f t="shared" si="0"/>
        <v>68159</v>
      </c>
      <c r="D18" s="10">
        <f>D19</f>
        <v>68159</v>
      </c>
      <c r="E18" s="10">
        <v>0</v>
      </c>
      <c r="F18" s="10">
        <v>0</v>
      </c>
    </row>
    <row r="19" spans="1:6" ht="24" x14ac:dyDescent="0.2">
      <c r="A19" s="245">
        <v>11020200</v>
      </c>
      <c r="B19" s="245" t="s">
        <v>146</v>
      </c>
      <c r="C19" s="10">
        <f t="shared" si="0"/>
        <v>68159</v>
      </c>
      <c r="D19" s="108">
        <v>68159</v>
      </c>
      <c r="E19" s="108">
        <v>0</v>
      </c>
      <c r="F19" s="108">
        <v>0</v>
      </c>
    </row>
    <row r="20" spans="1:6" ht="24" x14ac:dyDescent="0.2">
      <c r="A20" s="245">
        <v>13000000</v>
      </c>
      <c r="B20" s="245" t="s">
        <v>403</v>
      </c>
      <c r="C20" s="10">
        <f t="shared" si="0"/>
        <v>89538.74</v>
      </c>
      <c r="D20" s="10">
        <f>D22+D23</f>
        <v>89538.74</v>
      </c>
      <c r="E20" s="108"/>
      <c r="F20" s="108"/>
    </row>
    <row r="21" spans="1:6" hidden="1" x14ac:dyDescent="0.2">
      <c r="A21" s="245">
        <v>13010000</v>
      </c>
      <c r="B21" s="245" t="s">
        <v>404</v>
      </c>
      <c r="C21" s="10">
        <f t="shared" si="0"/>
        <v>0</v>
      </c>
      <c r="D21" s="108"/>
      <c r="E21" s="108"/>
      <c r="F21" s="108"/>
    </row>
    <row r="22" spans="1:6" ht="48" x14ac:dyDescent="0.2">
      <c r="A22" s="245">
        <v>13010200</v>
      </c>
      <c r="B22" s="245" t="s">
        <v>405</v>
      </c>
      <c r="C22" s="10">
        <f t="shared" si="0"/>
        <v>0.63</v>
      </c>
      <c r="D22" s="108">
        <v>0.63</v>
      </c>
      <c r="E22" s="108"/>
      <c r="F22" s="108"/>
    </row>
    <row r="23" spans="1:6" ht="31.5" customHeight="1" x14ac:dyDescent="0.2">
      <c r="A23" s="245">
        <v>13030000</v>
      </c>
      <c r="B23" s="245" t="s">
        <v>406</v>
      </c>
      <c r="C23" s="10">
        <f t="shared" si="0"/>
        <v>89538.11</v>
      </c>
      <c r="D23" s="108">
        <f>D24</f>
        <v>89538.11</v>
      </c>
      <c r="E23" s="108"/>
      <c r="F23" s="108"/>
    </row>
    <row r="24" spans="1:6" ht="33.75" customHeight="1" x14ac:dyDescent="0.2">
      <c r="A24" s="245">
        <v>13030100</v>
      </c>
      <c r="B24" s="245" t="s">
        <v>407</v>
      </c>
      <c r="C24" s="10">
        <f t="shared" si="0"/>
        <v>89538.11</v>
      </c>
      <c r="D24" s="108">
        <v>89538.11</v>
      </c>
      <c r="E24" s="108"/>
      <c r="F24" s="108"/>
    </row>
    <row r="25" spans="1:6" ht="19.5" customHeight="1" x14ac:dyDescent="0.2">
      <c r="A25" s="246" t="s">
        <v>40</v>
      </c>
      <c r="B25" s="246" t="s">
        <v>41</v>
      </c>
      <c r="C25" s="10">
        <f>D25+E25</f>
        <v>4839505.6899999995</v>
      </c>
      <c r="D25" s="10">
        <f>D26+D28+D30</f>
        <v>4839505.6899999995</v>
      </c>
      <c r="E25" s="10">
        <v>0</v>
      </c>
      <c r="F25" s="10">
        <v>0</v>
      </c>
    </row>
    <row r="26" spans="1:6" s="11" customFormat="1" ht="22.5" customHeight="1" x14ac:dyDescent="0.2">
      <c r="A26" s="245">
        <v>14020000</v>
      </c>
      <c r="B26" s="245" t="s">
        <v>164</v>
      </c>
      <c r="C26" s="10">
        <f>D26+E26</f>
        <v>590845.38</v>
      </c>
      <c r="D26" s="108">
        <f>D27</f>
        <v>590845.38</v>
      </c>
      <c r="E26" s="108">
        <v>0</v>
      </c>
      <c r="F26" s="3"/>
    </row>
    <row r="27" spans="1:6" ht="16.5" customHeight="1" x14ac:dyDescent="0.2">
      <c r="A27" s="245">
        <v>14021900</v>
      </c>
      <c r="B27" s="245" t="s">
        <v>165</v>
      </c>
      <c r="C27" s="10">
        <f>D27+E27</f>
        <v>590845.38</v>
      </c>
      <c r="D27" s="1">
        <v>590845.38</v>
      </c>
      <c r="E27" s="108">
        <v>0</v>
      </c>
      <c r="F27" s="1"/>
    </row>
    <row r="28" spans="1:6" ht="19.5" customHeight="1" x14ac:dyDescent="0.2">
      <c r="A28" s="245">
        <v>14030000</v>
      </c>
      <c r="B28" s="245" t="s">
        <v>166</v>
      </c>
      <c r="C28" s="10">
        <f t="shared" ref="C28:C92" si="1">D28+E28</f>
        <v>2530640.8199999998</v>
      </c>
      <c r="D28" s="108">
        <f>D29</f>
        <v>2530640.8199999998</v>
      </c>
      <c r="E28" s="108">
        <v>0</v>
      </c>
      <c r="F28" s="1"/>
    </row>
    <row r="29" spans="1:6" ht="15" customHeight="1" x14ac:dyDescent="0.2">
      <c r="A29" s="245">
        <v>14031900</v>
      </c>
      <c r="B29" s="245" t="s">
        <v>165</v>
      </c>
      <c r="C29" s="10">
        <f t="shared" si="1"/>
        <v>2530640.8199999998</v>
      </c>
      <c r="D29" s="1">
        <v>2530640.8199999998</v>
      </c>
      <c r="E29" s="108">
        <v>0</v>
      </c>
      <c r="F29" s="1"/>
    </row>
    <row r="30" spans="1:6" ht="24" x14ac:dyDescent="0.2">
      <c r="A30" s="245">
        <v>14040000</v>
      </c>
      <c r="B30" s="245" t="s">
        <v>124</v>
      </c>
      <c r="C30" s="10">
        <f t="shared" si="1"/>
        <v>1718019.49</v>
      </c>
      <c r="D30" s="108">
        <v>1718019.49</v>
      </c>
      <c r="E30" s="108"/>
      <c r="F30" s="108">
        <v>0</v>
      </c>
    </row>
    <row r="31" spans="1:6" x14ac:dyDescent="0.2">
      <c r="A31" s="246">
        <v>18000000</v>
      </c>
      <c r="B31" s="246" t="s">
        <v>126</v>
      </c>
      <c r="C31" s="10">
        <f t="shared" si="1"/>
        <v>24788068.189999998</v>
      </c>
      <c r="D31" s="10">
        <f>D32+D52+D50</f>
        <v>24788068.189999998</v>
      </c>
      <c r="E31" s="10">
        <f>F31</f>
        <v>0</v>
      </c>
      <c r="F31" s="10">
        <f>F49</f>
        <v>0</v>
      </c>
    </row>
    <row r="32" spans="1:6" ht="17.25" customHeight="1" x14ac:dyDescent="0.2">
      <c r="A32" s="246">
        <v>18010000</v>
      </c>
      <c r="B32" s="246" t="s">
        <v>32</v>
      </c>
      <c r="C32" s="10">
        <f t="shared" si="1"/>
        <v>15696050.75</v>
      </c>
      <c r="D32" s="10">
        <f>D33+D34+D35+D36+D37+D38+D39+D40+D48+D49</f>
        <v>15696050.75</v>
      </c>
      <c r="E32" s="10">
        <v>0</v>
      </c>
      <c r="F32" s="10">
        <v>0</v>
      </c>
    </row>
    <row r="33" spans="1:6" ht="36" x14ac:dyDescent="0.2">
      <c r="A33" s="244">
        <v>18010100</v>
      </c>
      <c r="B33" s="244" t="s">
        <v>125</v>
      </c>
      <c r="C33" s="10">
        <f>D33+E33</f>
        <v>31201.37</v>
      </c>
      <c r="D33" s="108">
        <v>31201.37</v>
      </c>
      <c r="E33" s="108">
        <v>0</v>
      </c>
      <c r="F33" s="108">
        <v>0</v>
      </c>
    </row>
    <row r="34" spans="1:6" ht="47.25" customHeight="1" x14ac:dyDescent="0.2">
      <c r="A34" s="244">
        <v>18010200</v>
      </c>
      <c r="B34" s="244" t="s">
        <v>107</v>
      </c>
      <c r="C34" s="10">
        <f>D34+E34</f>
        <v>34952.269999999997</v>
      </c>
      <c r="D34" s="108">
        <v>34952.269999999997</v>
      </c>
      <c r="E34" s="108">
        <v>0</v>
      </c>
      <c r="F34" s="108">
        <v>0</v>
      </c>
    </row>
    <row r="35" spans="1:6" ht="36" customHeight="1" x14ac:dyDescent="0.2">
      <c r="A35" s="244">
        <v>18010300</v>
      </c>
      <c r="B35" s="244" t="s">
        <v>108</v>
      </c>
      <c r="C35" s="10">
        <f>D35+E35</f>
        <v>21481.64</v>
      </c>
      <c r="D35" s="108">
        <v>21481.64</v>
      </c>
      <c r="E35" s="108">
        <v>0</v>
      </c>
      <c r="F35" s="108">
        <v>0</v>
      </c>
    </row>
    <row r="36" spans="1:6" ht="36" x14ac:dyDescent="0.2">
      <c r="A36" s="244">
        <v>18010400</v>
      </c>
      <c r="B36" s="244" t="s">
        <v>127</v>
      </c>
      <c r="C36" s="10">
        <f>D36+E36</f>
        <v>838067.34</v>
      </c>
      <c r="D36" s="108">
        <v>838067.34</v>
      </c>
      <c r="E36" s="108">
        <v>0</v>
      </c>
      <c r="F36" s="108">
        <v>0</v>
      </c>
    </row>
    <row r="37" spans="1:6" x14ac:dyDescent="0.2">
      <c r="A37" s="244">
        <v>18010500</v>
      </c>
      <c r="B37" s="244" t="s">
        <v>128</v>
      </c>
      <c r="C37" s="10">
        <f t="shared" si="1"/>
        <v>2574045.84</v>
      </c>
      <c r="D37" s="108">
        <v>2574045.84</v>
      </c>
      <c r="E37" s="108"/>
      <c r="F37" s="108">
        <v>0</v>
      </c>
    </row>
    <row r="38" spans="1:6" x14ac:dyDescent="0.2">
      <c r="A38" s="244">
        <v>18010600</v>
      </c>
      <c r="B38" s="244" t="s">
        <v>129</v>
      </c>
      <c r="C38" s="10">
        <f t="shared" si="1"/>
        <v>9691261.9299999997</v>
      </c>
      <c r="D38" s="108">
        <v>9691261.9299999997</v>
      </c>
      <c r="E38" s="108">
        <v>0</v>
      </c>
      <c r="F38" s="108">
        <v>0</v>
      </c>
    </row>
    <row r="39" spans="1:6" x14ac:dyDescent="0.2">
      <c r="A39" s="244">
        <v>18010700</v>
      </c>
      <c r="B39" s="244" t="s">
        <v>130</v>
      </c>
      <c r="C39" s="10">
        <f t="shared" si="1"/>
        <v>697076.25</v>
      </c>
      <c r="D39" s="108">
        <v>697076.25</v>
      </c>
      <c r="E39" s="108">
        <v>0</v>
      </c>
      <c r="F39" s="108">
        <v>0</v>
      </c>
    </row>
    <row r="40" spans="1:6" x14ac:dyDescent="0.2">
      <c r="A40" s="244">
        <v>18010900</v>
      </c>
      <c r="B40" s="244" t="s">
        <v>131</v>
      </c>
      <c r="C40" s="10">
        <f t="shared" si="1"/>
        <v>1663214.11</v>
      </c>
      <c r="D40" s="108">
        <v>1663214.11</v>
      </c>
      <c r="E40" s="108">
        <v>0</v>
      </c>
      <c r="F40" s="108">
        <v>0</v>
      </c>
    </row>
    <row r="41" spans="1:6" hidden="1" x14ac:dyDescent="0.2">
      <c r="A41" s="244"/>
      <c r="B41" s="244"/>
      <c r="C41" s="10">
        <f t="shared" si="1"/>
        <v>0</v>
      </c>
      <c r="D41" s="108"/>
      <c r="E41" s="108">
        <v>0</v>
      </c>
      <c r="F41" s="108">
        <v>0</v>
      </c>
    </row>
    <row r="42" spans="1:6" hidden="1" x14ac:dyDescent="0.2">
      <c r="A42" s="326"/>
      <c r="B42" s="327"/>
      <c r="C42" s="10">
        <f t="shared" si="1"/>
        <v>0</v>
      </c>
      <c r="D42" s="108"/>
      <c r="E42" s="108">
        <v>0</v>
      </c>
      <c r="F42" s="108">
        <v>0</v>
      </c>
    </row>
    <row r="43" spans="1:6" hidden="1" x14ac:dyDescent="0.2">
      <c r="A43" s="326"/>
      <c r="B43" s="327"/>
      <c r="C43" s="10">
        <f t="shared" si="1"/>
        <v>0</v>
      </c>
      <c r="D43" s="108"/>
      <c r="E43" s="108">
        <v>0</v>
      </c>
      <c r="F43" s="108">
        <v>0</v>
      </c>
    </row>
    <row r="44" spans="1:6" hidden="1" x14ac:dyDescent="0.2">
      <c r="A44" s="244"/>
      <c r="B44" s="245"/>
      <c r="C44" s="10">
        <f t="shared" si="1"/>
        <v>0</v>
      </c>
      <c r="D44" s="108"/>
      <c r="E44" s="108">
        <v>0</v>
      </c>
      <c r="F44" s="108">
        <v>0</v>
      </c>
    </row>
    <row r="45" spans="1:6" hidden="1" x14ac:dyDescent="0.2">
      <c r="A45" s="244"/>
      <c r="B45" s="245"/>
      <c r="C45" s="10">
        <f t="shared" si="1"/>
        <v>0</v>
      </c>
      <c r="D45" s="108"/>
      <c r="E45" s="108">
        <v>0</v>
      </c>
      <c r="F45" s="108">
        <v>0</v>
      </c>
    </row>
    <row r="46" spans="1:6" hidden="1" x14ac:dyDescent="0.2">
      <c r="A46" s="244"/>
      <c r="B46" s="245"/>
      <c r="C46" s="10">
        <f t="shared" si="1"/>
        <v>0</v>
      </c>
      <c r="D46" s="108"/>
      <c r="E46" s="108">
        <v>0</v>
      </c>
      <c r="F46" s="108">
        <v>0</v>
      </c>
    </row>
    <row r="47" spans="1:6" hidden="1" x14ac:dyDescent="0.2">
      <c r="A47" s="244"/>
      <c r="B47" s="245"/>
      <c r="C47" s="10">
        <f t="shared" si="1"/>
        <v>0</v>
      </c>
      <c r="D47" s="108"/>
      <c r="E47" s="108">
        <v>0</v>
      </c>
      <c r="F47" s="108">
        <v>0</v>
      </c>
    </row>
    <row r="48" spans="1:6" ht="17.25" customHeight="1" x14ac:dyDescent="0.2">
      <c r="A48" s="245">
        <v>18011000</v>
      </c>
      <c r="B48" s="245" t="s">
        <v>98</v>
      </c>
      <c r="C48" s="10">
        <f t="shared" si="1"/>
        <v>50000</v>
      </c>
      <c r="D48" s="108">
        <v>50000</v>
      </c>
      <c r="E48" s="108">
        <v>0</v>
      </c>
      <c r="F48" s="108">
        <v>0</v>
      </c>
    </row>
    <row r="49" spans="1:6" ht="24" x14ac:dyDescent="0.2">
      <c r="A49" s="245">
        <v>18011100</v>
      </c>
      <c r="B49" s="245" t="s">
        <v>116</v>
      </c>
      <c r="C49" s="10">
        <f t="shared" si="1"/>
        <v>94750</v>
      </c>
      <c r="D49" s="108">
        <v>94750</v>
      </c>
      <c r="E49" s="108">
        <v>0</v>
      </c>
      <c r="F49" s="108">
        <v>0</v>
      </c>
    </row>
    <row r="50" spans="1:6" ht="24" hidden="1" x14ac:dyDescent="0.2">
      <c r="A50" s="244">
        <v>18040000</v>
      </c>
      <c r="B50" s="244" t="s">
        <v>305</v>
      </c>
      <c r="C50" s="10"/>
      <c r="D50" s="108"/>
      <c r="E50" s="108"/>
      <c r="F50" s="108"/>
    </row>
    <row r="51" spans="1:6" ht="36" hidden="1" x14ac:dyDescent="0.2">
      <c r="A51" s="244">
        <v>18040100</v>
      </c>
      <c r="B51" s="244" t="s">
        <v>306</v>
      </c>
      <c r="C51" s="10"/>
      <c r="D51" s="108"/>
      <c r="E51" s="108"/>
      <c r="F51" s="108"/>
    </row>
    <row r="52" spans="1:6" s="12" customFormat="1" x14ac:dyDescent="0.2">
      <c r="A52" s="2">
        <v>18050000</v>
      </c>
      <c r="B52" s="2" t="s">
        <v>132</v>
      </c>
      <c r="C52" s="10">
        <f t="shared" si="1"/>
        <v>9092017.4399999995</v>
      </c>
      <c r="D52" s="10">
        <f>D54+D55+D56+D53</f>
        <v>9092017.4399999995</v>
      </c>
      <c r="E52" s="10">
        <v>0</v>
      </c>
      <c r="F52" s="10">
        <v>0</v>
      </c>
    </row>
    <row r="53" spans="1:6" ht="24" hidden="1" x14ac:dyDescent="0.2">
      <c r="A53" s="244">
        <v>18050200</v>
      </c>
      <c r="B53" s="244" t="s">
        <v>52</v>
      </c>
      <c r="C53" s="10">
        <f t="shared" si="1"/>
        <v>0</v>
      </c>
      <c r="D53" s="108">
        <v>0</v>
      </c>
      <c r="E53" s="108">
        <v>0</v>
      </c>
      <c r="F53" s="108">
        <v>0</v>
      </c>
    </row>
    <row r="54" spans="1:6" x14ac:dyDescent="0.2">
      <c r="A54" s="244">
        <v>18050300</v>
      </c>
      <c r="B54" s="244" t="s">
        <v>3</v>
      </c>
      <c r="C54" s="10">
        <f t="shared" si="1"/>
        <v>318981</v>
      </c>
      <c r="D54" s="108">
        <v>318981</v>
      </c>
      <c r="E54" s="108">
        <v>0</v>
      </c>
      <c r="F54" s="108">
        <v>0</v>
      </c>
    </row>
    <row r="55" spans="1:6" x14ac:dyDescent="0.2">
      <c r="A55" s="244">
        <v>18050400</v>
      </c>
      <c r="B55" s="244" t="s">
        <v>4</v>
      </c>
      <c r="C55" s="10">
        <f t="shared" si="1"/>
        <v>5408272.6799999997</v>
      </c>
      <c r="D55" s="108">
        <v>5408272.6799999997</v>
      </c>
      <c r="E55" s="108">
        <v>0</v>
      </c>
      <c r="F55" s="108">
        <v>0</v>
      </c>
    </row>
    <row r="56" spans="1:6" ht="48" x14ac:dyDescent="0.2">
      <c r="A56" s="244">
        <v>18050500</v>
      </c>
      <c r="B56" s="244" t="s">
        <v>133</v>
      </c>
      <c r="C56" s="10">
        <f t="shared" si="1"/>
        <v>3364763.76</v>
      </c>
      <c r="D56" s="108">
        <v>3364763.76</v>
      </c>
      <c r="E56" s="108">
        <v>0</v>
      </c>
      <c r="F56" s="108">
        <v>0</v>
      </c>
    </row>
    <row r="57" spans="1:6" hidden="1" x14ac:dyDescent="0.2">
      <c r="A57" s="244"/>
      <c r="B57" s="244"/>
      <c r="C57" s="10"/>
      <c r="D57" s="108"/>
      <c r="E57" s="108"/>
      <c r="F57" s="108"/>
    </row>
    <row r="58" spans="1:6" s="52" customFormat="1" x14ac:dyDescent="0.2">
      <c r="A58" s="51">
        <v>19000000</v>
      </c>
      <c r="B58" s="51" t="s">
        <v>14</v>
      </c>
      <c r="C58" s="78">
        <f t="shared" si="1"/>
        <v>42008.160000000003</v>
      </c>
      <c r="D58" s="78">
        <f>D59</f>
        <v>0</v>
      </c>
      <c r="E58" s="78">
        <f>E59</f>
        <v>42008.160000000003</v>
      </c>
      <c r="F58" s="78">
        <v>0</v>
      </c>
    </row>
    <row r="59" spans="1:6" s="52" customFormat="1" x14ac:dyDescent="0.2">
      <c r="A59" s="53">
        <v>19010000</v>
      </c>
      <c r="B59" s="53" t="s">
        <v>7</v>
      </c>
      <c r="C59" s="78">
        <f t="shared" si="1"/>
        <v>42008.160000000003</v>
      </c>
      <c r="D59" s="78">
        <f>D60+D61+D62</f>
        <v>0</v>
      </c>
      <c r="E59" s="78">
        <f>E60+E61+E62</f>
        <v>42008.160000000003</v>
      </c>
      <c r="F59" s="78">
        <f>F60+F61+F62</f>
        <v>0</v>
      </c>
    </row>
    <row r="60" spans="1:6" s="56" customFormat="1" ht="24" x14ac:dyDescent="0.2">
      <c r="A60" s="54">
        <v>19010100</v>
      </c>
      <c r="B60" s="54" t="s">
        <v>56</v>
      </c>
      <c r="C60" s="78">
        <f t="shared" si="1"/>
        <v>22327.56</v>
      </c>
      <c r="D60" s="55">
        <v>0</v>
      </c>
      <c r="E60" s="55">
        <v>22327.56</v>
      </c>
      <c r="F60" s="55">
        <v>0</v>
      </c>
    </row>
    <row r="61" spans="1:6" s="56" customFormat="1" ht="24" x14ac:dyDescent="0.2">
      <c r="A61" s="54">
        <v>19010200</v>
      </c>
      <c r="B61" s="54" t="s">
        <v>33</v>
      </c>
      <c r="C61" s="78">
        <f t="shared" si="1"/>
        <v>8840.07</v>
      </c>
      <c r="D61" s="55">
        <v>0</v>
      </c>
      <c r="E61" s="55">
        <v>8840.07</v>
      </c>
      <c r="F61" s="55">
        <v>0</v>
      </c>
    </row>
    <row r="62" spans="1:6" s="56" customFormat="1" ht="36" x14ac:dyDescent="0.2">
      <c r="A62" s="54">
        <v>19010300</v>
      </c>
      <c r="B62" s="54" t="s">
        <v>54</v>
      </c>
      <c r="C62" s="78">
        <f t="shared" si="1"/>
        <v>10840.53</v>
      </c>
      <c r="D62" s="55">
        <v>0</v>
      </c>
      <c r="E62" s="55">
        <v>10840.53</v>
      </c>
      <c r="F62" s="55">
        <v>0</v>
      </c>
    </row>
    <row r="63" spans="1:6" s="12" customFormat="1" x14ac:dyDescent="0.2">
      <c r="A63" s="246">
        <v>20000000</v>
      </c>
      <c r="B63" s="246" t="s">
        <v>15</v>
      </c>
      <c r="C63" s="10">
        <f>C64+C69+C81+C93</f>
        <v>4776893.58</v>
      </c>
      <c r="D63" s="10">
        <f>D64+D69+D81</f>
        <v>934060.63</v>
      </c>
      <c r="E63" s="10">
        <f>E64+E69+E81</f>
        <v>114584.84</v>
      </c>
      <c r="F63" s="10">
        <f>F64+F69+F81</f>
        <v>0</v>
      </c>
    </row>
    <row r="64" spans="1:6" s="12" customFormat="1" x14ac:dyDescent="0.2">
      <c r="A64" s="246">
        <v>21000000</v>
      </c>
      <c r="B64" s="246" t="s">
        <v>16</v>
      </c>
      <c r="C64" s="10">
        <f t="shared" si="1"/>
        <v>151964.53</v>
      </c>
      <c r="D64" s="10">
        <f>D65</f>
        <v>151964.53</v>
      </c>
      <c r="E64" s="10">
        <f>E65+E66+E67+E68</f>
        <v>0</v>
      </c>
      <c r="F64" s="10">
        <v>0</v>
      </c>
    </row>
    <row r="65" spans="1:6" x14ac:dyDescent="0.2">
      <c r="A65" s="244">
        <v>21080000</v>
      </c>
      <c r="B65" s="244" t="s">
        <v>17</v>
      </c>
      <c r="C65" s="10">
        <f t="shared" si="1"/>
        <v>151964.53</v>
      </c>
      <c r="D65" s="108">
        <f>D66+D67</f>
        <v>151964.53</v>
      </c>
      <c r="E65" s="108">
        <v>0</v>
      </c>
      <c r="F65" s="108">
        <v>0</v>
      </c>
    </row>
    <row r="66" spans="1:6" x14ac:dyDescent="0.2">
      <c r="A66" s="244">
        <v>21081100</v>
      </c>
      <c r="B66" s="244" t="s">
        <v>1</v>
      </c>
      <c r="C66" s="10">
        <f>D66+E66</f>
        <v>9861</v>
      </c>
      <c r="D66" s="108">
        <v>9861</v>
      </c>
      <c r="E66" s="108">
        <v>0</v>
      </c>
      <c r="F66" s="108">
        <v>0</v>
      </c>
    </row>
    <row r="67" spans="1:6" ht="36" x14ac:dyDescent="0.2">
      <c r="A67" s="245">
        <v>21081500</v>
      </c>
      <c r="B67" s="245" t="s">
        <v>99</v>
      </c>
      <c r="C67" s="10">
        <f t="shared" si="1"/>
        <v>142103.53</v>
      </c>
      <c r="D67" s="108">
        <v>142103.53</v>
      </c>
      <c r="E67" s="108">
        <v>0</v>
      </c>
      <c r="F67" s="108">
        <v>0</v>
      </c>
    </row>
    <row r="68" spans="1:6" s="56" customFormat="1" ht="24" hidden="1" x14ac:dyDescent="0.2">
      <c r="A68" s="54">
        <v>21110000</v>
      </c>
      <c r="B68" s="54" t="s">
        <v>136</v>
      </c>
      <c r="C68" s="78">
        <f t="shared" si="1"/>
        <v>0</v>
      </c>
      <c r="D68" s="55"/>
      <c r="E68" s="55">
        <v>0</v>
      </c>
      <c r="F68" s="55">
        <v>0</v>
      </c>
    </row>
    <row r="69" spans="1:6" s="12" customFormat="1" ht="24" x14ac:dyDescent="0.2">
      <c r="A69" s="2">
        <v>22000000</v>
      </c>
      <c r="B69" s="2" t="s">
        <v>18</v>
      </c>
      <c r="C69" s="10">
        <f t="shared" si="1"/>
        <v>762677.65</v>
      </c>
      <c r="D69" s="10">
        <f>D70+D76+D74+D80</f>
        <v>762677.65</v>
      </c>
      <c r="E69" s="10">
        <v>0</v>
      </c>
      <c r="F69" s="10">
        <v>0</v>
      </c>
    </row>
    <row r="70" spans="1:6" x14ac:dyDescent="0.2">
      <c r="A70" s="244" t="s">
        <v>50</v>
      </c>
      <c r="B70" s="244" t="s">
        <v>51</v>
      </c>
      <c r="C70" s="10">
        <f t="shared" si="1"/>
        <v>674915.56</v>
      </c>
      <c r="D70" s="108">
        <f>D71+D72+D73</f>
        <v>674915.56</v>
      </c>
      <c r="E70" s="10">
        <v>0</v>
      </c>
      <c r="F70" s="10">
        <v>0</v>
      </c>
    </row>
    <row r="71" spans="1:6" ht="36" x14ac:dyDescent="0.2">
      <c r="A71" s="244">
        <v>22010300</v>
      </c>
      <c r="B71" s="244" t="s">
        <v>120</v>
      </c>
      <c r="C71" s="10">
        <f t="shared" si="1"/>
        <v>32396</v>
      </c>
      <c r="D71" s="108">
        <v>32396</v>
      </c>
      <c r="E71" s="108">
        <v>0</v>
      </c>
      <c r="F71" s="108">
        <v>0</v>
      </c>
    </row>
    <row r="72" spans="1:6" x14ac:dyDescent="0.2">
      <c r="A72" s="244">
        <v>22012500</v>
      </c>
      <c r="B72" s="244" t="s">
        <v>44</v>
      </c>
      <c r="C72" s="10">
        <f t="shared" si="1"/>
        <v>460705.56</v>
      </c>
      <c r="D72" s="108">
        <v>460705.56</v>
      </c>
      <c r="E72" s="108">
        <v>0</v>
      </c>
      <c r="F72" s="108">
        <v>0</v>
      </c>
    </row>
    <row r="73" spans="1:6" ht="24" x14ac:dyDescent="0.2">
      <c r="A73" s="245">
        <v>22012600</v>
      </c>
      <c r="B73" s="245" t="s">
        <v>100</v>
      </c>
      <c r="C73" s="10">
        <f t="shared" si="1"/>
        <v>181814</v>
      </c>
      <c r="D73" s="108">
        <v>181814</v>
      </c>
      <c r="E73" s="108">
        <v>0</v>
      </c>
      <c r="F73" s="108">
        <v>0</v>
      </c>
    </row>
    <row r="74" spans="1:6" s="12" customFormat="1" ht="36" x14ac:dyDescent="0.2">
      <c r="A74" s="246">
        <v>22080000</v>
      </c>
      <c r="B74" s="246" t="s">
        <v>119</v>
      </c>
      <c r="C74" s="1">
        <f t="shared" si="1"/>
        <v>2</v>
      </c>
      <c r="D74" s="1">
        <f>D75</f>
        <v>2</v>
      </c>
      <c r="E74" s="1">
        <v>0</v>
      </c>
      <c r="F74" s="1">
        <v>0</v>
      </c>
    </row>
    <row r="75" spans="1:6" ht="36" x14ac:dyDescent="0.2">
      <c r="A75" s="245">
        <v>22080400</v>
      </c>
      <c r="B75" s="245" t="s">
        <v>118</v>
      </c>
      <c r="C75" s="10">
        <f t="shared" si="1"/>
        <v>2</v>
      </c>
      <c r="D75" s="108">
        <v>2</v>
      </c>
      <c r="E75" s="108">
        <v>0</v>
      </c>
      <c r="F75" s="108">
        <v>0</v>
      </c>
    </row>
    <row r="76" spans="1:6" x14ac:dyDescent="0.2">
      <c r="A76" s="246">
        <v>22090000</v>
      </c>
      <c r="B76" s="246" t="s">
        <v>0</v>
      </c>
      <c r="C76" s="10">
        <f t="shared" si="1"/>
        <v>87600.09</v>
      </c>
      <c r="D76" s="10">
        <f>D77+D78+D79</f>
        <v>87600.09</v>
      </c>
      <c r="E76" s="10">
        <v>0</v>
      </c>
      <c r="F76" s="10">
        <v>0</v>
      </c>
    </row>
    <row r="77" spans="1:6" ht="36" x14ac:dyDescent="0.2">
      <c r="A77" s="244">
        <v>22090100</v>
      </c>
      <c r="B77" s="244" t="s">
        <v>2</v>
      </c>
      <c r="C77" s="10">
        <f t="shared" si="1"/>
        <v>693.08</v>
      </c>
      <c r="D77" s="108">
        <v>693.08</v>
      </c>
      <c r="E77" s="108">
        <v>0</v>
      </c>
      <c r="F77" s="108">
        <v>0</v>
      </c>
    </row>
    <row r="78" spans="1:6" x14ac:dyDescent="0.2">
      <c r="A78" s="244">
        <v>22090200</v>
      </c>
      <c r="B78" s="244" t="s">
        <v>53</v>
      </c>
      <c r="C78" s="10">
        <f t="shared" si="1"/>
        <v>82094.5</v>
      </c>
      <c r="D78" s="108">
        <v>82094.5</v>
      </c>
      <c r="E78" s="108">
        <v>0</v>
      </c>
      <c r="F78" s="108">
        <v>0</v>
      </c>
    </row>
    <row r="79" spans="1:6" ht="36" x14ac:dyDescent="0.2">
      <c r="A79" s="244">
        <v>22090400</v>
      </c>
      <c r="B79" s="244" t="s">
        <v>114</v>
      </c>
      <c r="C79" s="10">
        <f t="shared" si="1"/>
        <v>4812.51</v>
      </c>
      <c r="D79" s="108">
        <v>4812.51</v>
      </c>
      <c r="E79" s="108">
        <v>0</v>
      </c>
      <c r="F79" s="108">
        <v>0</v>
      </c>
    </row>
    <row r="80" spans="1:6" x14ac:dyDescent="0.2">
      <c r="A80" s="244">
        <v>22130000</v>
      </c>
      <c r="B80" s="244" t="s">
        <v>45</v>
      </c>
      <c r="C80" s="10">
        <f t="shared" si="1"/>
        <v>160</v>
      </c>
      <c r="D80" s="108">
        <v>160</v>
      </c>
      <c r="E80" s="108">
        <v>0</v>
      </c>
      <c r="F80" s="108">
        <v>0</v>
      </c>
    </row>
    <row r="81" spans="1:6" s="12" customFormat="1" x14ac:dyDescent="0.2">
      <c r="A81" s="2" t="s">
        <v>48</v>
      </c>
      <c r="B81" s="2" t="s">
        <v>49</v>
      </c>
      <c r="C81" s="10">
        <f t="shared" si="1"/>
        <v>134003.29</v>
      </c>
      <c r="D81" s="10">
        <f>D82+D86</f>
        <v>19418.45</v>
      </c>
      <c r="E81" s="10">
        <f>E86+E84+E87</f>
        <v>114584.84</v>
      </c>
      <c r="F81" s="10">
        <f>F82+F86</f>
        <v>0</v>
      </c>
    </row>
    <row r="82" spans="1:6" x14ac:dyDescent="0.2">
      <c r="A82" s="244" t="s">
        <v>46</v>
      </c>
      <c r="B82" s="244" t="s">
        <v>47</v>
      </c>
      <c r="C82" s="10">
        <f t="shared" si="1"/>
        <v>25210.29</v>
      </c>
      <c r="D82" s="108">
        <f>D83+D85+D84</f>
        <v>19418.45</v>
      </c>
      <c r="E82" s="108">
        <f>E83+E84</f>
        <v>5791.84</v>
      </c>
      <c r="F82" s="108">
        <v>0</v>
      </c>
    </row>
    <row r="83" spans="1:6" x14ac:dyDescent="0.2">
      <c r="A83" s="244">
        <v>24060300</v>
      </c>
      <c r="B83" s="244" t="s">
        <v>47</v>
      </c>
      <c r="C83" s="10">
        <f>D83+E83</f>
        <v>17788</v>
      </c>
      <c r="D83" s="108">
        <v>17788</v>
      </c>
      <c r="E83" s="108">
        <v>0</v>
      </c>
      <c r="F83" s="108">
        <v>0</v>
      </c>
    </row>
    <row r="84" spans="1:6" s="56" customFormat="1" ht="36" x14ac:dyDescent="0.2">
      <c r="A84" s="57">
        <v>24062100</v>
      </c>
      <c r="B84" s="57" t="s">
        <v>101</v>
      </c>
      <c r="C84" s="78">
        <f t="shared" si="1"/>
        <v>5791.84</v>
      </c>
      <c r="D84" s="55">
        <v>0</v>
      </c>
      <c r="E84" s="55">
        <v>5791.84</v>
      </c>
      <c r="F84" s="55">
        <v>0</v>
      </c>
    </row>
    <row r="85" spans="1:6" s="56" customFormat="1" ht="60" x14ac:dyDescent="0.2">
      <c r="A85" s="57">
        <v>24062200</v>
      </c>
      <c r="B85" s="57" t="s">
        <v>600</v>
      </c>
      <c r="C85" s="10">
        <f t="shared" ref="C85" si="2">D85+E85</f>
        <v>1630.45</v>
      </c>
      <c r="D85" s="108">
        <v>1630.45</v>
      </c>
      <c r="E85" s="108">
        <v>0</v>
      </c>
      <c r="F85" s="108">
        <v>0</v>
      </c>
    </row>
    <row r="86" spans="1:6" s="52" customFormat="1" ht="19.5" customHeight="1" x14ac:dyDescent="0.2">
      <c r="A86" s="244">
        <v>24100000</v>
      </c>
      <c r="B86" s="244" t="s">
        <v>106</v>
      </c>
      <c r="C86" s="10">
        <f>D86+E86</f>
        <v>0</v>
      </c>
      <c r="D86" s="108">
        <f>D87</f>
        <v>0</v>
      </c>
      <c r="E86" s="108"/>
      <c r="F86" s="108">
        <f>F87</f>
        <v>0</v>
      </c>
    </row>
    <row r="87" spans="1:6" s="56" customFormat="1" ht="24.75" customHeight="1" x14ac:dyDescent="0.2">
      <c r="A87" s="244">
        <v>24170000</v>
      </c>
      <c r="B87" s="244" t="s">
        <v>105</v>
      </c>
      <c r="C87" s="10">
        <f>D87+E87</f>
        <v>108793</v>
      </c>
      <c r="D87" s="108">
        <v>0</v>
      </c>
      <c r="E87" s="108">
        <v>108793</v>
      </c>
      <c r="F87" s="108"/>
    </row>
    <row r="88" spans="1:6" s="56" customFormat="1" x14ac:dyDescent="0.2">
      <c r="A88" s="2">
        <v>25000000</v>
      </c>
      <c r="B88" s="2" t="s">
        <v>333</v>
      </c>
      <c r="C88" s="78">
        <f t="shared" si="1"/>
        <v>4763137.6099999994</v>
      </c>
      <c r="D88" s="10">
        <f>D89+D93</f>
        <v>0</v>
      </c>
      <c r="E88" s="10">
        <f>E89+E93</f>
        <v>4763137.6099999994</v>
      </c>
      <c r="F88" s="10">
        <f>F89+F93</f>
        <v>0</v>
      </c>
    </row>
    <row r="89" spans="1:6" s="56" customFormat="1" ht="24" x14ac:dyDescent="0.2">
      <c r="A89" s="57">
        <v>25010000</v>
      </c>
      <c r="B89" s="57" t="s">
        <v>334</v>
      </c>
      <c r="C89" s="78">
        <f t="shared" si="1"/>
        <v>1034889.5</v>
      </c>
      <c r="D89" s="10">
        <f>D90+D91+D92</f>
        <v>0</v>
      </c>
      <c r="E89" s="10">
        <f>E90+E91+E92</f>
        <v>1034889.5</v>
      </c>
      <c r="F89" s="10">
        <f>F90+F91+F92</f>
        <v>0</v>
      </c>
    </row>
    <row r="90" spans="1:6" s="56" customFormat="1" ht="24" x14ac:dyDescent="0.2">
      <c r="A90" s="57">
        <v>25010100</v>
      </c>
      <c r="B90" s="57" t="s">
        <v>19</v>
      </c>
      <c r="C90" s="78">
        <f t="shared" si="1"/>
        <v>956190.47</v>
      </c>
      <c r="D90" s="55">
        <v>0</v>
      </c>
      <c r="E90" s="55">
        <v>956190.47</v>
      </c>
      <c r="F90" s="55">
        <v>0</v>
      </c>
    </row>
    <row r="91" spans="1:6" s="56" customFormat="1" x14ac:dyDescent="0.2">
      <c r="A91" s="57">
        <v>25010300</v>
      </c>
      <c r="B91" s="57" t="s">
        <v>137</v>
      </c>
      <c r="C91" s="78">
        <f t="shared" si="1"/>
        <v>19125.73</v>
      </c>
      <c r="D91" s="55">
        <v>0</v>
      </c>
      <c r="E91" s="55">
        <v>19125.73</v>
      </c>
      <c r="F91" s="55">
        <v>0</v>
      </c>
    </row>
    <row r="92" spans="1:6" s="56" customFormat="1" ht="24" x14ac:dyDescent="0.2">
      <c r="A92" s="57">
        <v>25010400</v>
      </c>
      <c r="B92" s="57" t="s">
        <v>117</v>
      </c>
      <c r="C92" s="78">
        <f t="shared" si="1"/>
        <v>59573.3</v>
      </c>
      <c r="D92" s="55">
        <v>0</v>
      </c>
      <c r="E92" s="55">
        <v>59573.3</v>
      </c>
      <c r="F92" s="55">
        <v>0</v>
      </c>
    </row>
    <row r="93" spans="1:6" s="56" customFormat="1" x14ac:dyDescent="0.2">
      <c r="A93" s="57">
        <v>25020000</v>
      </c>
      <c r="B93" s="57" t="s">
        <v>79</v>
      </c>
      <c r="C93" s="78">
        <f t="shared" ref="C93:C113" si="3">D93+E93</f>
        <v>3728248.11</v>
      </c>
      <c r="D93" s="78">
        <v>0</v>
      </c>
      <c r="E93" s="78">
        <f>E94+E95</f>
        <v>3728248.11</v>
      </c>
      <c r="F93" s="78">
        <v>0</v>
      </c>
    </row>
    <row r="94" spans="1:6" s="56" customFormat="1" x14ac:dyDescent="0.2">
      <c r="A94" s="57">
        <v>25020100</v>
      </c>
      <c r="B94" s="57" t="s">
        <v>109</v>
      </c>
      <c r="C94" s="78">
        <f t="shared" si="3"/>
        <v>3663225.48</v>
      </c>
      <c r="D94" s="55">
        <v>0</v>
      </c>
      <c r="E94" s="55">
        <v>3663225.48</v>
      </c>
      <c r="F94" s="55">
        <v>0</v>
      </c>
    </row>
    <row r="95" spans="1:6" s="56" customFormat="1" ht="39.75" customHeight="1" x14ac:dyDescent="0.2">
      <c r="A95" s="57">
        <v>25020200</v>
      </c>
      <c r="B95" s="57" t="s">
        <v>80</v>
      </c>
      <c r="C95" s="78">
        <f t="shared" si="3"/>
        <v>65022.63</v>
      </c>
      <c r="D95" s="55">
        <v>0</v>
      </c>
      <c r="E95" s="55">
        <v>65022.63</v>
      </c>
      <c r="F95" s="55">
        <v>0</v>
      </c>
    </row>
    <row r="96" spans="1:6" hidden="1" x14ac:dyDescent="0.2">
      <c r="A96" s="246">
        <v>30000000</v>
      </c>
      <c r="B96" s="246" t="s">
        <v>20</v>
      </c>
      <c r="C96" s="10">
        <f t="shared" si="3"/>
        <v>0</v>
      </c>
      <c r="D96" s="10">
        <f>D97</f>
        <v>0</v>
      </c>
      <c r="E96" s="10">
        <f>E100</f>
        <v>0</v>
      </c>
      <c r="F96" s="10">
        <f>F100</f>
        <v>0</v>
      </c>
    </row>
    <row r="97" spans="1:7" hidden="1" x14ac:dyDescent="0.2">
      <c r="A97" s="245" t="s">
        <v>34</v>
      </c>
      <c r="B97" s="245" t="s">
        <v>35</v>
      </c>
      <c r="C97" s="10">
        <f t="shared" si="3"/>
        <v>0</v>
      </c>
      <c r="D97" s="108">
        <f>D98</f>
        <v>0</v>
      </c>
      <c r="E97" s="108">
        <v>0</v>
      </c>
      <c r="F97" s="108">
        <v>0</v>
      </c>
    </row>
    <row r="98" spans="1:7" ht="48" hidden="1" x14ac:dyDescent="0.2">
      <c r="A98" s="245" t="s">
        <v>36</v>
      </c>
      <c r="B98" s="245" t="s">
        <v>37</v>
      </c>
      <c r="C98" s="10">
        <f t="shared" si="3"/>
        <v>0</v>
      </c>
      <c r="D98" s="108">
        <f>D99</f>
        <v>0</v>
      </c>
      <c r="E98" s="108">
        <v>0</v>
      </c>
      <c r="F98" s="108">
        <v>0</v>
      </c>
    </row>
    <row r="99" spans="1:7" ht="48" hidden="1" x14ac:dyDescent="0.2">
      <c r="A99" s="245" t="s">
        <v>38</v>
      </c>
      <c r="B99" s="245" t="s">
        <v>39</v>
      </c>
      <c r="C99" s="10">
        <f t="shared" si="3"/>
        <v>0</v>
      </c>
      <c r="D99" s="108">
        <v>0</v>
      </c>
      <c r="E99" s="108">
        <v>0</v>
      </c>
      <c r="F99" s="108">
        <v>0</v>
      </c>
    </row>
    <row r="100" spans="1:7" hidden="1" x14ac:dyDescent="0.2">
      <c r="A100" s="245">
        <v>33000000</v>
      </c>
      <c r="B100" s="245" t="s">
        <v>5</v>
      </c>
      <c r="C100" s="10">
        <f t="shared" si="3"/>
        <v>0</v>
      </c>
      <c r="D100" s="108">
        <v>0</v>
      </c>
      <c r="E100" s="108">
        <f>E101</f>
        <v>0</v>
      </c>
      <c r="F100" s="108">
        <f>F101</f>
        <v>0</v>
      </c>
    </row>
    <row r="101" spans="1:7" hidden="1" x14ac:dyDescent="0.2">
      <c r="A101" s="245">
        <v>33010000</v>
      </c>
      <c r="B101" s="245" t="s">
        <v>6</v>
      </c>
      <c r="C101" s="10">
        <f t="shared" si="3"/>
        <v>0</v>
      </c>
      <c r="D101" s="108">
        <v>0</v>
      </c>
      <c r="E101" s="108">
        <v>0</v>
      </c>
      <c r="F101" s="108">
        <v>0</v>
      </c>
    </row>
    <row r="102" spans="1:7" ht="48" hidden="1" x14ac:dyDescent="0.2">
      <c r="A102" s="244">
        <v>33010100</v>
      </c>
      <c r="B102" s="245" t="s">
        <v>55</v>
      </c>
      <c r="C102" s="10">
        <f t="shared" si="3"/>
        <v>0</v>
      </c>
      <c r="D102" s="108">
        <v>0</v>
      </c>
      <c r="E102" s="108">
        <v>0</v>
      </c>
      <c r="F102" s="108">
        <f>E102</f>
        <v>0</v>
      </c>
    </row>
    <row r="103" spans="1:7" ht="0.75" customHeight="1" x14ac:dyDescent="0.2">
      <c r="A103" s="244"/>
      <c r="B103" s="245"/>
      <c r="C103" s="1">
        <f t="shared" si="3"/>
        <v>0</v>
      </c>
      <c r="D103" s="108"/>
      <c r="E103" s="108"/>
      <c r="F103" s="108"/>
    </row>
    <row r="104" spans="1:7" s="59" customFormat="1" ht="15" x14ac:dyDescent="0.2">
      <c r="A104" s="74"/>
      <c r="B104" s="75" t="s">
        <v>93</v>
      </c>
      <c r="C104" s="77">
        <f t="shared" si="3"/>
        <v>71691764.390000001</v>
      </c>
      <c r="D104" s="77">
        <f>D10+D63+D96</f>
        <v>66772033.780000001</v>
      </c>
      <c r="E104" s="77">
        <f>E10+E63+E96+E88</f>
        <v>4919730.6099999994</v>
      </c>
      <c r="F104" s="77">
        <f>F10+F63+F96</f>
        <v>0</v>
      </c>
    </row>
    <row r="105" spans="1:7" x14ac:dyDescent="0.2">
      <c r="A105" s="246">
        <v>40000000</v>
      </c>
      <c r="B105" s="246" t="s">
        <v>21</v>
      </c>
      <c r="C105" s="10">
        <f t="shared" si="3"/>
        <v>46174533</v>
      </c>
      <c r="D105" s="10">
        <f>D106</f>
        <v>46174533</v>
      </c>
      <c r="E105" s="10">
        <f>E106</f>
        <v>0</v>
      </c>
      <c r="F105" s="10">
        <f>F106</f>
        <v>0</v>
      </c>
      <c r="G105" s="8"/>
    </row>
    <row r="106" spans="1:7" s="12" customFormat="1" x14ac:dyDescent="0.2">
      <c r="A106" s="246">
        <v>41000000</v>
      </c>
      <c r="B106" s="246" t="s">
        <v>187</v>
      </c>
      <c r="C106" s="10">
        <f t="shared" si="3"/>
        <v>46174533</v>
      </c>
      <c r="D106" s="10">
        <f>D107+D112+D114</f>
        <v>46174533</v>
      </c>
      <c r="E106" s="10">
        <f>E107+E112+E114</f>
        <v>0</v>
      </c>
      <c r="F106" s="10">
        <f>F107+F112+F114</f>
        <v>0</v>
      </c>
    </row>
    <row r="107" spans="1:7" s="12" customFormat="1" x14ac:dyDescent="0.2">
      <c r="A107" s="2">
        <v>41030000</v>
      </c>
      <c r="B107" s="246" t="s">
        <v>188</v>
      </c>
      <c r="C107" s="10">
        <f t="shared" si="3"/>
        <v>38927400</v>
      </c>
      <c r="D107" s="10">
        <f>D109+D110+D108+D111</f>
        <v>38927400</v>
      </c>
      <c r="E107" s="10">
        <v>0</v>
      </c>
      <c r="F107" s="10">
        <v>0</v>
      </c>
    </row>
    <row r="108" spans="1:7" s="12" customFormat="1" ht="39" customHeight="1" x14ac:dyDescent="0.2">
      <c r="A108" s="244">
        <v>41033200</v>
      </c>
      <c r="B108" s="245" t="s">
        <v>307</v>
      </c>
      <c r="C108" s="10">
        <f t="shared" si="3"/>
        <v>1632000</v>
      </c>
      <c r="D108" s="108">
        <v>1632000</v>
      </c>
      <c r="E108" s="10">
        <v>0</v>
      </c>
      <c r="F108" s="10">
        <v>0</v>
      </c>
    </row>
    <row r="109" spans="1:7" ht="24" x14ac:dyDescent="0.2">
      <c r="A109" s="244">
        <v>41033900</v>
      </c>
      <c r="B109" s="245" t="s">
        <v>134</v>
      </c>
      <c r="C109" s="10">
        <f t="shared" si="3"/>
        <v>24993400</v>
      </c>
      <c r="D109" s="108">
        <v>24993400</v>
      </c>
      <c r="E109" s="108">
        <v>0</v>
      </c>
      <c r="F109" s="108">
        <v>0</v>
      </c>
    </row>
    <row r="110" spans="1:7" ht="24" x14ac:dyDescent="0.2">
      <c r="A110" s="244">
        <v>41034200</v>
      </c>
      <c r="B110" s="245" t="s">
        <v>135</v>
      </c>
      <c r="C110" s="10">
        <f t="shared" si="3"/>
        <v>9652000</v>
      </c>
      <c r="D110" s="108">
        <v>9652000</v>
      </c>
      <c r="E110" s="108">
        <v>0</v>
      </c>
      <c r="F110" s="108">
        <v>0</v>
      </c>
    </row>
    <row r="111" spans="1:7" ht="32.25" customHeight="1" x14ac:dyDescent="0.2">
      <c r="A111" s="244">
        <v>41034500</v>
      </c>
      <c r="B111" s="245" t="s">
        <v>310</v>
      </c>
      <c r="C111" s="10">
        <f t="shared" si="3"/>
        <v>2650000</v>
      </c>
      <c r="D111" s="108">
        <v>2650000</v>
      </c>
      <c r="E111" s="108"/>
      <c r="F111" s="108"/>
    </row>
    <row r="112" spans="1:7" s="12" customFormat="1" x14ac:dyDescent="0.2">
      <c r="A112" s="2">
        <v>41040000</v>
      </c>
      <c r="B112" s="246" t="s">
        <v>181</v>
      </c>
      <c r="C112" s="78">
        <f t="shared" si="3"/>
        <v>4844700</v>
      </c>
      <c r="D112" s="78">
        <f>D113</f>
        <v>4844700</v>
      </c>
      <c r="E112" s="10">
        <v>0</v>
      </c>
      <c r="F112" s="10">
        <v>0</v>
      </c>
    </row>
    <row r="113" spans="1:6" ht="48" x14ac:dyDescent="0.2">
      <c r="A113" s="244">
        <v>41040200</v>
      </c>
      <c r="B113" s="245" t="s">
        <v>182</v>
      </c>
      <c r="C113" s="10">
        <f t="shared" si="3"/>
        <v>4844700</v>
      </c>
      <c r="D113" s="108">
        <v>4844700</v>
      </c>
      <c r="E113" s="108">
        <v>0</v>
      </c>
      <c r="F113" s="108">
        <v>0</v>
      </c>
    </row>
    <row r="114" spans="1:6" s="12" customFormat="1" ht="24" x14ac:dyDescent="0.2">
      <c r="A114" s="2">
        <v>41050000</v>
      </c>
      <c r="B114" s="246" t="s">
        <v>189</v>
      </c>
      <c r="C114" s="10">
        <f>D114+E114</f>
        <v>2402433</v>
      </c>
      <c r="D114" s="10">
        <f>D115+D116+D117+D118+D119+D120</f>
        <v>2402433</v>
      </c>
      <c r="E114" s="10">
        <f>E115+E116+E117+E118+E119+E120</f>
        <v>0</v>
      </c>
      <c r="F114" s="10">
        <f>F116</f>
        <v>0</v>
      </c>
    </row>
    <row r="115" spans="1:6" s="12" customFormat="1" ht="36" x14ac:dyDescent="0.2">
      <c r="A115" s="245">
        <v>41051000</v>
      </c>
      <c r="B115" s="245" t="s">
        <v>350</v>
      </c>
      <c r="C115" s="10">
        <f>D115+E112</f>
        <v>661607</v>
      </c>
      <c r="D115" s="108">
        <v>661607</v>
      </c>
      <c r="E115" s="108">
        <v>0</v>
      </c>
      <c r="F115" s="108">
        <v>0</v>
      </c>
    </row>
    <row r="116" spans="1:6" s="12" customFormat="1" ht="36" x14ac:dyDescent="0.2">
      <c r="A116" s="244">
        <v>41051100</v>
      </c>
      <c r="B116" s="245" t="s">
        <v>309</v>
      </c>
      <c r="C116" s="10">
        <f>D116+E116</f>
        <v>261153</v>
      </c>
      <c r="D116" s="108">
        <v>261153</v>
      </c>
      <c r="E116" s="108"/>
      <c r="F116" s="108"/>
    </row>
    <row r="117" spans="1:6" ht="36" x14ac:dyDescent="0.2">
      <c r="A117" s="244">
        <v>41051200</v>
      </c>
      <c r="B117" s="245" t="s">
        <v>183</v>
      </c>
      <c r="C117" s="10">
        <f>D117+E114</f>
        <v>338266</v>
      </c>
      <c r="D117" s="108">
        <v>338266</v>
      </c>
      <c r="E117" s="108">
        <v>0</v>
      </c>
      <c r="F117" s="108">
        <v>0</v>
      </c>
    </row>
    <row r="118" spans="1:6" ht="48" x14ac:dyDescent="0.2">
      <c r="A118" s="244">
        <v>41051400</v>
      </c>
      <c r="B118" s="245" t="s">
        <v>308</v>
      </c>
      <c r="C118" s="10">
        <f>D118+E117</f>
        <v>480067</v>
      </c>
      <c r="D118" s="108">
        <v>480067</v>
      </c>
      <c r="E118" s="108">
        <v>0</v>
      </c>
      <c r="F118" s="108">
        <v>0</v>
      </c>
    </row>
    <row r="119" spans="1:6" x14ac:dyDescent="0.2">
      <c r="A119" s="244">
        <v>41053900</v>
      </c>
      <c r="B119" s="245" t="s">
        <v>184</v>
      </c>
      <c r="C119" s="10">
        <f>D119+E117</f>
        <v>372468</v>
      </c>
      <c r="D119" s="108">
        <v>372468</v>
      </c>
      <c r="E119" s="108">
        <v>0</v>
      </c>
      <c r="F119" s="108">
        <v>0</v>
      </c>
    </row>
    <row r="120" spans="1:6" ht="42" customHeight="1" x14ac:dyDescent="0.2">
      <c r="A120" s="244">
        <v>41054300</v>
      </c>
      <c r="B120" s="245" t="s">
        <v>586</v>
      </c>
      <c r="C120" s="10">
        <f>D120+E118</f>
        <v>288872</v>
      </c>
      <c r="D120" s="252">
        <v>288872</v>
      </c>
      <c r="E120" s="108">
        <v>0</v>
      </c>
      <c r="F120" s="108">
        <v>0</v>
      </c>
    </row>
    <row r="121" spans="1:6" s="59" customFormat="1" ht="15" x14ac:dyDescent="0.2">
      <c r="A121" s="76"/>
      <c r="B121" s="75" t="s">
        <v>43</v>
      </c>
      <c r="C121" s="77">
        <f>D121+E121</f>
        <v>117866297.39</v>
      </c>
      <c r="D121" s="77">
        <f>D105+D63+D10+D96</f>
        <v>112946566.78</v>
      </c>
      <c r="E121" s="77">
        <f>E105+E63+E10+E96+E88</f>
        <v>4919730.6099999994</v>
      </c>
      <c r="F121" s="77">
        <f>F105+F63+F10+F96</f>
        <v>0</v>
      </c>
    </row>
    <row r="123" spans="1:6" x14ac:dyDescent="0.2">
      <c r="A123" s="328" t="s">
        <v>583</v>
      </c>
      <c r="B123" s="328"/>
      <c r="C123" s="328"/>
      <c r="D123" s="328"/>
      <c r="E123" s="328"/>
      <c r="F123" s="328"/>
    </row>
    <row r="124" spans="1:6" x14ac:dyDescent="0.2">
      <c r="C124" s="243"/>
      <c r="D124" s="117"/>
    </row>
  </sheetData>
  <mergeCells count="12">
    <mergeCell ref="A42:A43"/>
    <mergeCell ref="B42:B43"/>
    <mergeCell ref="A123:F123"/>
    <mergeCell ref="A4:F4"/>
    <mergeCell ref="A5:F5"/>
    <mergeCell ref="A6:A9"/>
    <mergeCell ref="B6:B9"/>
    <mergeCell ref="C6:C9"/>
    <mergeCell ref="D6:D9"/>
    <mergeCell ref="E6:F6"/>
    <mergeCell ref="E7:E9"/>
    <mergeCell ref="F7:F9"/>
  </mergeCells>
  <pageMargins left="1.1023622047244095" right="0.31496062992125984" top="0.78740157480314965" bottom="0.78740157480314965" header="0.31496062992125984" footer="0.31496062992125984"/>
  <pageSetup paperSize="9" scale="85" fitToHeight="4" orientation="portrait" r:id="rId1"/>
  <rowBreaks count="1" manualBreakCount="1"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zoomScaleNormal="100" workbookViewId="0">
      <pane xSplit="2" ySplit="7" topLeftCell="E107" activePane="bottomRight" state="frozenSplit"/>
      <selection pane="topRight" activeCell="G1" sqref="G1"/>
      <selection pane="bottomLeft" activeCell="A11" sqref="A11"/>
      <selection pane="bottomRight" activeCell="M3" sqref="M3"/>
    </sheetView>
  </sheetViews>
  <sheetFormatPr defaultRowHeight="15" x14ac:dyDescent="0.25"/>
  <cols>
    <col min="1" max="1" width="13.85546875" style="13" customWidth="1"/>
    <col min="2" max="2" width="49.28515625" style="13" customWidth="1"/>
    <col min="3" max="3" width="13.85546875" style="13" customWidth="1"/>
    <col min="4" max="4" width="14" style="13" bestFit="1" customWidth="1"/>
    <col min="5" max="5" width="12.140625" style="13" customWidth="1"/>
    <col min="6" max="6" width="9.28515625" style="56" bestFit="1" customWidth="1"/>
    <col min="7" max="7" width="13.28515625" style="56" customWidth="1"/>
    <col min="8" max="8" width="13.28515625" style="13" customWidth="1"/>
    <col min="9" max="9" width="11.42578125" style="115" customWidth="1"/>
    <col min="10" max="10" width="11.5703125" style="13" customWidth="1"/>
    <col min="11" max="11" width="9.140625" style="13"/>
    <col min="12" max="12" width="14" style="13" customWidth="1"/>
    <col min="13" max="13" width="14.5703125" style="13" customWidth="1"/>
    <col min="14" max="14" width="11.85546875" style="13" customWidth="1"/>
    <col min="15" max="15" width="15.140625" style="13" customWidth="1"/>
    <col min="16" max="16" width="11" style="117" customWidth="1"/>
    <col min="17" max="16384" width="9.140625" style="13"/>
  </cols>
  <sheetData>
    <row r="1" spans="1:16" ht="15.75" x14ac:dyDescent="0.25">
      <c r="A1" s="109"/>
      <c r="B1" s="110"/>
      <c r="C1" s="111"/>
      <c r="D1" s="112"/>
      <c r="E1" s="112"/>
      <c r="F1" s="113"/>
      <c r="G1" s="114"/>
      <c r="L1" s="114"/>
      <c r="M1" s="114" t="s">
        <v>351</v>
      </c>
      <c r="N1" s="114"/>
      <c r="O1" s="114"/>
      <c r="P1" s="110"/>
    </row>
    <row r="2" spans="1:16" ht="15.75" x14ac:dyDescent="0.25">
      <c r="A2" s="109"/>
      <c r="B2" s="110"/>
      <c r="C2" s="111"/>
      <c r="D2" s="112"/>
      <c r="E2" s="112"/>
      <c r="F2" s="113"/>
      <c r="G2" s="114"/>
      <c r="L2" s="239"/>
      <c r="M2" s="239" t="s">
        <v>582</v>
      </c>
      <c r="N2" s="114"/>
      <c r="O2" s="114"/>
      <c r="P2" s="110"/>
    </row>
    <row r="3" spans="1:16" ht="15.75" x14ac:dyDescent="0.25">
      <c r="A3" s="109"/>
      <c r="B3" s="110"/>
      <c r="C3" s="111"/>
      <c r="D3" s="112"/>
      <c r="E3" s="112"/>
      <c r="F3" s="113"/>
      <c r="G3" s="114"/>
      <c r="H3" s="114"/>
      <c r="I3" s="116"/>
      <c r="J3" s="114"/>
      <c r="K3" s="114"/>
      <c r="L3" s="240"/>
      <c r="M3" s="283" t="s">
        <v>607</v>
      </c>
    </row>
    <row r="4" spans="1:16" ht="22.5" x14ac:dyDescent="0.3">
      <c r="A4" s="335" t="s">
        <v>601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</row>
    <row r="5" spans="1:16" ht="22.5" x14ac:dyDescent="0.3">
      <c r="A5" s="247"/>
      <c r="B5" s="247"/>
      <c r="C5" s="247"/>
      <c r="D5" s="247"/>
      <c r="E5" s="247"/>
      <c r="F5" s="118"/>
      <c r="G5" s="113"/>
      <c r="H5" s="112"/>
      <c r="I5" s="119"/>
      <c r="J5" s="111"/>
      <c r="K5" s="253"/>
      <c r="P5" s="117" t="s">
        <v>8</v>
      </c>
    </row>
    <row r="6" spans="1:16" s="120" customFormat="1" ht="15.75" x14ac:dyDescent="0.25">
      <c r="A6" s="336" t="s">
        <v>352</v>
      </c>
      <c r="B6" s="336" t="s">
        <v>353</v>
      </c>
      <c r="C6" s="337" t="s">
        <v>10</v>
      </c>
      <c r="D6" s="338"/>
      <c r="E6" s="338"/>
      <c r="F6" s="339"/>
      <c r="G6" s="337" t="s">
        <v>11</v>
      </c>
      <c r="H6" s="338"/>
      <c r="I6" s="338"/>
      <c r="J6" s="338"/>
      <c r="K6" s="339"/>
      <c r="L6" s="337" t="s">
        <v>354</v>
      </c>
      <c r="M6" s="338"/>
      <c r="N6" s="338"/>
      <c r="O6" s="338"/>
      <c r="P6" s="339"/>
    </row>
    <row r="7" spans="1:16" s="120" customFormat="1" ht="75" x14ac:dyDescent="0.25">
      <c r="A7" s="336"/>
      <c r="B7" s="336"/>
      <c r="C7" s="121" t="s">
        <v>355</v>
      </c>
      <c r="D7" s="121" t="s">
        <v>356</v>
      </c>
      <c r="E7" s="121" t="s">
        <v>357</v>
      </c>
      <c r="F7" s="122" t="s">
        <v>58</v>
      </c>
      <c r="G7" s="123" t="s">
        <v>355</v>
      </c>
      <c r="H7" s="121" t="s">
        <v>356</v>
      </c>
      <c r="I7" s="124" t="s">
        <v>358</v>
      </c>
      <c r="J7" s="121" t="s">
        <v>357</v>
      </c>
      <c r="K7" s="125" t="s">
        <v>58</v>
      </c>
      <c r="L7" s="121" t="s">
        <v>355</v>
      </c>
      <c r="M7" s="121" t="s">
        <v>356</v>
      </c>
      <c r="N7" s="126" t="s">
        <v>358</v>
      </c>
      <c r="O7" s="121" t="s">
        <v>357</v>
      </c>
      <c r="P7" s="125" t="s">
        <v>58</v>
      </c>
    </row>
    <row r="8" spans="1:16" s="132" customFormat="1" x14ac:dyDescent="0.25">
      <c r="A8" s="127">
        <v>10000000</v>
      </c>
      <c r="B8" s="128" t="s">
        <v>359</v>
      </c>
      <c r="C8" s="129">
        <f>C9+C23+C29+C18</f>
        <v>64867007</v>
      </c>
      <c r="D8" s="129">
        <f>D9+D23+D29+D18</f>
        <v>65837973.329999998</v>
      </c>
      <c r="E8" s="129">
        <f t="shared" ref="E8:E71" si="0">D8-C8</f>
        <v>970966.32999999821</v>
      </c>
      <c r="F8" s="130">
        <f t="shared" ref="F8:F71" si="1">IF(C8=0,0,D8/C8*100)</f>
        <v>101.49685699233819</v>
      </c>
      <c r="G8" s="254">
        <f>G47</f>
        <v>39900</v>
      </c>
      <c r="H8" s="254">
        <f>H47</f>
        <v>42008.160000000003</v>
      </c>
      <c r="I8" s="255">
        <v>0</v>
      </c>
      <c r="J8" s="256">
        <f>H8-G8</f>
        <v>2108.1600000000035</v>
      </c>
      <c r="K8" s="256"/>
      <c r="L8" s="129">
        <f>C8+G8</f>
        <v>64906907</v>
      </c>
      <c r="M8" s="129">
        <f>D8+H8</f>
        <v>65879981.489999995</v>
      </c>
      <c r="N8" s="255">
        <v>0</v>
      </c>
      <c r="O8" s="129">
        <f>M8-L8</f>
        <v>973074.48999999464</v>
      </c>
      <c r="P8" s="131">
        <f t="shared" ref="P8:P67" si="2">M8/L8%</f>
        <v>101.49918480940711</v>
      </c>
    </row>
    <row r="9" spans="1:16" s="132" customFormat="1" ht="30" x14ac:dyDescent="0.25">
      <c r="A9" s="127">
        <v>11000000</v>
      </c>
      <c r="B9" s="128" t="s">
        <v>138</v>
      </c>
      <c r="C9" s="129">
        <f>C10+C16</f>
        <v>36700600</v>
      </c>
      <c r="D9" s="129">
        <f>D10+D16</f>
        <v>36120860.530000001</v>
      </c>
      <c r="E9" s="129">
        <f t="shared" si="0"/>
        <v>-579739.46999999881</v>
      </c>
      <c r="F9" s="130">
        <f t="shared" si="1"/>
        <v>98.420354244889722</v>
      </c>
      <c r="G9" s="129">
        <f>G10+G16</f>
        <v>0</v>
      </c>
      <c r="H9" s="129">
        <f>H10+H16</f>
        <v>0</v>
      </c>
      <c r="I9" s="133"/>
      <c r="J9" s="256">
        <f t="shared" ref="J9:J81" si="3">H9-G9</f>
        <v>0</v>
      </c>
      <c r="K9" s="256"/>
      <c r="L9" s="129">
        <f t="shared" ref="L9:M72" si="4">C9+G9</f>
        <v>36700600</v>
      </c>
      <c r="M9" s="129">
        <f t="shared" si="4"/>
        <v>36120860.530000001</v>
      </c>
      <c r="N9" s="127"/>
      <c r="O9" s="129">
        <f t="shared" ref="O9:O72" si="5">M9-L9</f>
        <v>-579739.46999999881</v>
      </c>
      <c r="P9" s="131">
        <f t="shared" si="2"/>
        <v>98.420354244889737</v>
      </c>
    </row>
    <row r="10" spans="1:16" s="136" customFormat="1" x14ac:dyDescent="0.25">
      <c r="A10" s="134">
        <v>11010000</v>
      </c>
      <c r="B10" s="135" t="s">
        <v>139</v>
      </c>
      <c r="C10" s="130">
        <f>C11+C12+C13+C14+C15</f>
        <v>36640600</v>
      </c>
      <c r="D10" s="130">
        <f>D11+D12+D13+D14+D15</f>
        <v>36052701.530000001</v>
      </c>
      <c r="E10" s="129">
        <f t="shared" si="0"/>
        <v>-587898.46999999881</v>
      </c>
      <c r="F10" s="130">
        <f t="shared" si="1"/>
        <v>98.395499882643847</v>
      </c>
      <c r="G10" s="130">
        <f>G11+G12+G13+G14+G15</f>
        <v>0</v>
      </c>
      <c r="H10" s="130">
        <f>H11+H12+H13+H14+H15</f>
        <v>0</v>
      </c>
      <c r="I10" s="133"/>
      <c r="J10" s="256">
        <f t="shared" si="3"/>
        <v>0</v>
      </c>
      <c r="K10" s="256"/>
      <c r="L10" s="130">
        <f t="shared" si="4"/>
        <v>36640600</v>
      </c>
      <c r="M10" s="130">
        <f t="shared" si="4"/>
        <v>36052701.530000001</v>
      </c>
      <c r="N10" s="134"/>
      <c r="O10" s="130">
        <f t="shared" si="5"/>
        <v>-587898.46999999881</v>
      </c>
      <c r="P10" s="131">
        <f t="shared" si="2"/>
        <v>98.395499882643847</v>
      </c>
    </row>
    <row r="11" spans="1:16" ht="39" x14ac:dyDescent="0.25">
      <c r="A11" s="63">
        <v>11010100</v>
      </c>
      <c r="B11" s="137" t="s">
        <v>140</v>
      </c>
      <c r="C11" s="138">
        <v>28742500</v>
      </c>
      <c r="D11" s="138">
        <v>30081328.57</v>
      </c>
      <c r="E11" s="138">
        <f t="shared" si="0"/>
        <v>1338828.5700000003</v>
      </c>
      <c r="F11" s="139">
        <f t="shared" si="1"/>
        <v>104.65801015917195</v>
      </c>
      <c r="G11" s="140"/>
      <c r="H11" s="63"/>
      <c r="I11" s="141"/>
      <c r="J11" s="256">
        <f t="shared" si="3"/>
        <v>0</v>
      </c>
      <c r="K11" s="256"/>
      <c r="L11" s="142">
        <f t="shared" si="4"/>
        <v>28742500</v>
      </c>
      <c r="M11" s="142">
        <f t="shared" si="4"/>
        <v>30081328.57</v>
      </c>
      <c r="N11" s="143"/>
      <c r="O11" s="142">
        <f t="shared" si="5"/>
        <v>1338828.5700000003</v>
      </c>
      <c r="P11" s="144">
        <f t="shared" si="2"/>
        <v>104.65801015917197</v>
      </c>
    </row>
    <row r="12" spans="1:16" ht="64.5" x14ac:dyDescent="0.25">
      <c r="A12" s="63">
        <v>11010200</v>
      </c>
      <c r="B12" s="137" t="s">
        <v>141</v>
      </c>
      <c r="C12" s="138">
        <v>1308600</v>
      </c>
      <c r="D12" s="138">
        <v>1660166.37</v>
      </c>
      <c r="E12" s="138">
        <f t="shared" si="0"/>
        <v>351566.37000000011</v>
      </c>
      <c r="F12" s="139">
        <f t="shared" si="1"/>
        <v>126.86583906464925</v>
      </c>
      <c r="G12" s="140"/>
      <c r="H12" s="63"/>
      <c r="I12" s="141"/>
      <c r="J12" s="256">
        <f t="shared" si="3"/>
        <v>0</v>
      </c>
      <c r="K12" s="256"/>
      <c r="L12" s="142">
        <f t="shared" si="4"/>
        <v>1308600</v>
      </c>
      <c r="M12" s="142">
        <f t="shared" si="4"/>
        <v>1660166.37</v>
      </c>
      <c r="N12" s="143"/>
      <c r="O12" s="142">
        <f t="shared" si="5"/>
        <v>351566.37000000011</v>
      </c>
      <c r="P12" s="144">
        <f t="shared" si="2"/>
        <v>126.86583906464925</v>
      </c>
    </row>
    <row r="13" spans="1:16" ht="39" x14ac:dyDescent="0.25">
      <c r="A13" s="63">
        <v>11010400</v>
      </c>
      <c r="B13" s="137" t="s">
        <v>142</v>
      </c>
      <c r="C13" s="138">
        <v>6124500</v>
      </c>
      <c r="D13" s="138">
        <v>3566384.24</v>
      </c>
      <c r="E13" s="138">
        <f t="shared" si="0"/>
        <v>-2558115.7599999998</v>
      </c>
      <c r="F13" s="139">
        <f t="shared" si="1"/>
        <v>58.23143505592293</v>
      </c>
      <c r="G13" s="140"/>
      <c r="H13" s="63"/>
      <c r="I13" s="141"/>
      <c r="J13" s="256">
        <f t="shared" si="3"/>
        <v>0</v>
      </c>
      <c r="K13" s="256"/>
      <c r="L13" s="142">
        <f t="shared" si="4"/>
        <v>6124500</v>
      </c>
      <c r="M13" s="142">
        <f t="shared" si="4"/>
        <v>3566384.24</v>
      </c>
      <c r="N13" s="143"/>
      <c r="O13" s="142">
        <f t="shared" si="5"/>
        <v>-2558115.7599999998</v>
      </c>
      <c r="P13" s="144">
        <f t="shared" si="2"/>
        <v>58.231435055922937</v>
      </c>
    </row>
    <row r="14" spans="1:16" ht="39" x14ac:dyDescent="0.25">
      <c r="A14" s="63">
        <v>11010500</v>
      </c>
      <c r="B14" s="137" t="s">
        <v>143</v>
      </c>
      <c r="C14" s="138">
        <v>465000</v>
      </c>
      <c r="D14" s="138">
        <v>744822.35</v>
      </c>
      <c r="E14" s="138">
        <f t="shared" si="0"/>
        <v>279822.34999999998</v>
      </c>
      <c r="F14" s="139">
        <f t="shared" si="1"/>
        <v>160.1768494623656</v>
      </c>
      <c r="G14" s="140"/>
      <c r="H14" s="63"/>
      <c r="I14" s="141"/>
      <c r="J14" s="256">
        <f t="shared" si="3"/>
        <v>0</v>
      </c>
      <c r="K14" s="256"/>
      <c r="L14" s="142">
        <f t="shared" si="4"/>
        <v>465000</v>
      </c>
      <c r="M14" s="142">
        <f t="shared" si="4"/>
        <v>744822.35</v>
      </c>
      <c r="N14" s="143"/>
      <c r="O14" s="142">
        <f t="shared" si="5"/>
        <v>279822.34999999998</v>
      </c>
      <c r="P14" s="144">
        <f t="shared" si="2"/>
        <v>160.1768494623656</v>
      </c>
    </row>
    <row r="15" spans="1:16" ht="64.5" x14ac:dyDescent="0.25">
      <c r="A15" s="63">
        <v>11010900</v>
      </c>
      <c r="B15" s="137" t="s">
        <v>144</v>
      </c>
      <c r="C15" s="138"/>
      <c r="D15" s="138"/>
      <c r="E15" s="138">
        <f t="shared" si="0"/>
        <v>0</v>
      </c>
      <c r="F15" s="139">
        <f t="shared" si="1"/>
        <v>0</v>
      </c>
      <c r="G15" s="140"/>
      <c r="H15" s="63"/>
      <c r="I15" s="141"/>
      <c r="J15" s="256">
        <f t="shared" si="3"/>
        <v>0</v>
      </c>
      <c r="K15" s="256"/>
      <c r="L15" s="142">
        <f t="shared" si="4"/>
        <v>0</v>
      </c>
      <c r="M15" s="142">
        <f t="shared" si="4"/>
        <v>0</v>
      </c>
      <c r="N15" s="143"/>
      <c r="O15" s="142">
        <f t="shared" si="5"/>
        <v>0</v>
      </c>
      <c r="P15" s="144"/>
    </row>
    <row r="16" spans="1:16" s="132" customFormat="1" x14ac:dyDescent="0.25">
      <c r="A16" s="127">
        <v>11020000</v>
      </c>
      <c r="B16" s="128" t="s">
        <v>145</v>
      </c>
      <c r="C16" s="129">
        <f>C17</f>
        <v>60000</v>
      </c>
      <c r="D16" s="129">
        <f>D17</f>
        <v>68159</v>
      </c>
      <c r="E16" s="129">
        <f t="shared" si="0"/>
        <v>8159</v>
      </c>
      <c r="F16" s="130">
        <f t="shared" si="1"/>
        <v>113.59833333333333</v>
      </c>
      <c r="G16" s="129">
        <f>G17</f>
        <v>0</v>
      </c>
      <c r="H16" s="129">
        <f>H17</f>
        <v>0</v>
      </c>
      <c r="I16" s="133"/>
      <c r="J16" s="256">
        <f t="shared" si="3"/>
        <v>0</v>
      </c>
      <c r="K16" s="256"/>
      <c r="L16" s="129">
        <f t="shared" si="4"/>
        <v>60000</v>
      </c>
      <c r="M16" s="129">
        <f t="shared" si="4"/>
        <v>68159</v>
      </c>
      <c r="N16" s="127"/>
      <c r="O16" s="129">
        <f t="shared" si="5"/>
        <v>8159</v>
      </c>
      <c r="P16" s="131"/>
    </row>
    <row r="17" spans="1:17" ht="26.25" x14ac:dyDescent="0.25">
      <c r="A17" s="63">
        <v>11020200</v>
      </c>
      <c r="B17" s="137" t="s">
        <v>146</v>
      </c>
      <c r="C17" s="138">
        <v>60000</v>
      </c>
      <c r="D17" s="138">
        <v>68159</v>
      </c>
      <c r="E17" s="138">
        <f t="shared" si="0"/>
        <v>8159</v>
      </c>
      <c r="F17" s="139">
        <f t="shared" si="1"/>
        <v>113.59833333333333</v>
      </c>
      <c r="G17" s="140"/>
      <c r="H17" s="63"/>
      <c r="I17" s="141"/>
      <c r="J17" s="256">
        <f t="shared" si="3"/>
        <v>0</v>
      </c>
      <c r="K17" s="256"/>
      <c r="L17" s="142">
        <f t="shared" si="4"/>
        <v>60000</v>
      </c>
      <c r="M17" s="142">
        <f t="shared" si="4"/>
        <v>68159</v>
      </c>
      <c r="N17" s="143"/>
      <c r="O17" s="142">
        <f t="shared" si="5"/>
        <v>8159</v>
      </c>
      <c r="P17" s="131"/>
    </row>
    <row r="18" spans="1:17" s="12" customFormat="1" ht="26.25" x14ac:dyDescent="0.25">
      <c r="A18" s="151">
        <v>13000000</v>
      </c>
      <c r="B18" s="152" t="s">
        <v>403</v>
      </c>
      <c r="C18" s="153">
        <f>C19+C21</f>
        <v>52000</v>
      </c>
      <c r="D18" s="153">
        <f>D19+D21</f>
        <v>89538.74</v>
      </c>
      <c r="E18" s="153">
        <f t="shared" si="0"/>
        <v>37538.740000000005</v>
      </c>
      <c r="F18" s="139">
        <f t="shared" si="1"/>
        <v>172.18988461538461</v>
      </c>
      <c r="G18" s="154"/>
      <c r="H18" s="151"/>
      <c r="I18" s="155"/>
      <c r="J18" s="256"/>
      <c r="K18" s="256"/>
      <c r="L18" s="129">
        <f t="shared" si="4"/>
        <v>52000</v>
      </c>
      <c r="M18" s="129">
        <f t="shared" si="4"/>
        <v>89538.74</v>
      </c>
      <c r="N18" s="127"/>
      <c r="O18" s="129">
        <f t="shared" si="5"/>
        <v>37538.740000000005</v>
      </c>
      <c r="P18" s="131"/>
    </row>
    <row r="19" spans="1:17" s="11" customFormat="1" ht="26.25" x14ac:dyDescent="0.25">
      <c r="A19" s="156">
        <v>13010000</v>
      </c>
      <c r="B19" s="157" t="s">
        <v>404</v>
      </c>
      <c r="C19" s="158">
        <f>C20</f>
        <v>0</v>
      </c>
      <c r="D19" s="158">
        <f>D20</f>
        <v>0.63</v>
      </c>
      <c r="E19" s="158">
        <f t="shared" si="0"/>
        <v>0.63</v>
      </c>
      <c r="F19" s="139">
        <f t="shared" si="1"/>
        <v>0</v>
      </c>
      <c r="G19" s="159"/>
      <c r="H19" s="156"/>
      <c r="I19" s="141"/>
      <c r="J19" s="257"/>
      <c r="K19" s="257"/>
      <c r="L19" s="142">
        <f t="shared" si="4"/>
        <v>0</v>
      </c>
      <c r="M19" s="142">
        <f t="shared" si="4"/>
        <v>0.63</v>
      </c>
      <c r="N19" s="143"/>
      <c r="O19" s="142">
        <f t="shared" si="5"/>
        <v>0.63</v>
      </c>
      <c r="P19" s="144"/>
    </row>
    <row r="20" spans="1:17" ht="51" customHeight="1" x14ac:dyDescent="0.25">
      <c r="A20" s="63">
        <v>13010200</v>
      </c>
      <c r="B20" s="137" t="s">
        <v>405</v>
      </c>
      <c r="C20" s="138">
        <v>0</v>
      </c>
      <c r="D20" s="138">
        <v>0.63</v>
      </c>
      <c r="E20" s="138">
        <f t="shared" si="0"/>
        <v>0.63</v>
      </c>
      <c r="F20" s="139">
        <f t="shared" si="1"/>
        <v>0</v>
      </c>
      <c r="G20" s="140"/>
      <c r="H20" s="63"/>
      <c r="I20" s="141"/>
      <c r="J20" s="256">
        <f t="shared" ref="J20" si="6">H20-G20</f>
        <v>0</v>
      </c>
      <c r="K20" s="256"/>
      <c r="L20" s="142">
        <f t="shared" si="4"/>
        <v>0</v>
      </c>
      <c r="M20" s="142">
        <f t="shared" si="4"/>
        <v>0.63</v>
      </c>
      <c r="N20" s="143"/>
      <c r="O20" s="142">
        <f t="shared" si="5"/>
        <v>0.63</v>
      </c>
      <c r="P20" s="144"/>
    </row>
    <row r="21" spans="1:17" x14ac:dyDescent="0.25">
      <c r="A21" s="63">
        <v>13030000</v>
      </c>
      <c r="B21" s="137" t="s">
        <v>406</v>
      </c>
      <c r="C21" s="138">
        <f>C22</f>
        <v>52000</v>
      </c>
      <c r="D21" s="138">
        <f>D22</f>
        <v>89538.11</v>
      </c>
      <c r="E21" s="138">
        <f t="shared" si="0"/>
        <v>37538.11</v>
      </c>
      <c r="F21" s="139">
        <f t="shared" si="1"/>
        <v>172.18867307692307</v>
      </c>
      <c r="G21" s="140"/>
      <c r="H21" s="63"/>
      <c r="I21" s="141"/>
      <c r="J21" s="256"/>
      <c r="K21" s="256"/>
      <c r="L21" s="142">
        <f t="shared" si="4"/>
        <v>52000</v>
      </c>
      <c r="M21" s="142">
        <f t="shared" si="4"/>
        <v>89538.11</v>
      </c>
      <c r="N21" s="143"/>
      <c r="O21" s="142">
        <f t="shared" si="5"/>
        <v>37538.11</v>
      </c>
      <c r="P21" s="131"/>
    </row>
    <row r="22" spans="1:17" ht="39" x14ac:dyDescent="0.25">
      <c r="A22" s="63">
        <v>13030100</v>
      </c>
      <c r="B22" s="137" t="s">
        <v>407</v>
      </c>
      <c r="C22" s="138">
        <v>52000</v>
      </c>
      <c r="D22" s="138">
        <v>89538.11</v>
      </c>
      <c r="E22" s="138">
        <f t="shared" si="0"/>
        <v>37538.11</v>
      </c>
      <c r="F22" s="139">
        <f t="shared" si="1"/>
        <v>172.18867307692307</v>
      </c>
      <c r="G22" s="140"/>
      <c r="H22" s="63"/>
      <c r="I22" s="141"/>
      <c r="J22" s="256"/>
      <c r="K22" s="256"/>
      <c r="L22" s="142">
        <f t="shared" si="4"/>
        <v>52000</v>
      </c>
      <c r="M22" s="142">
        <f t="shared" si="4"/>
        <v>89538.11</v>
      </c>
      <c r="N22" s="143"/>
      <c r="O22" s="142">
        <f t="shared" si="5"/>
        <v>37538.11</v>
      </c>
      <c r="P22" s="131"/>
    </row>
    <row r="23" spans="1:17" s="132" customFormat="1" x14ac:dyDescent="0.25">
      <c r="A23" s="127">
        <v>14000000</v>
      </c>
      <c r="B23" s="128" t="s">
        <v>41</v>
      </c>
      <c r="C23" s="129">
        <f>C24+C26+C28</f>
        <v>5028100</v>
      </c>
      <c r="D23" s="129">
        <f>D24+D26+D28</f>
        <v>4839505.6899999995</v>
      </c>
      <c r="E23" s="129">
        <f t="shared" si="0"/>
        <v>-188594.31000000052</v>
      </c>
      <c r="F23" s="130">
        <f t="shared" si="1"/>
        <v>96.249193333465911</v>
      </c>
      <c r="G23" s="129">
        <f>G24+G26+G28</f>
        <v>0</v>
      </c>
      <c r="H23" s="129">
        <f>H24+H26+H28</f>
        <v>0</v>
      </c>
      <c r="I23" s="133"/>
      <c r="J23" s="256">
        <f t="shared" si="3"/>
        <v>0</v>
      </c>
      <c r="K23" s="256"/>
      <c r="L23" s="129">
        <f t="shared" si="4"/>
        <v>5028100</v>
      </c>
      <c r="M23" s="129">
        <f t="shared" si="4"/>
        <v>4839505.6899999995</v>
      </c>
      <c r="N23" s="127"/>
      <c r="O23" s="129">
        <f t="shared" si="5"/>
        <v>-188594.31000000052</v>
      </c>
      <c r="P23" s="131">
        <f t="shared" si="2"/>
        <v>96.249193333465911</v>
      </c>
    </row>
    <row r="24" spans="1:17" s="132" customFormat="1" ht="30" x14ac:dyDescent="0.25">
      <c r="A24" s="127">
        <v>14020000</v>
      </c>
      <c r="B24" s="128" t="s">
        <v>164</v>
      </c>
      <c r="C24" s="129">
        <f>C25</f>
        <v>730400</v>
      </c>
      <c r="D24" s="129">
        <f>D25</f>
        <v>590845.38</v>
      </c>
      <c r="E24" s="129">
        <f t="shared" si="0"/>
        <v>-139554.62</v>
      </c>
      <c r="F24" s="130">
        <f t="shared" si="1"/>
        <v>80.89339813800656</v>
      </c>
      <c r="G24" s="129">
        <f>G25</f>
        <v>0</v>
      </c>
      <c r="H24" s="129">
        <f>H25</f>
        <v>0</v>
      </c>
      <c r="I24" s="133"/>
      <c r="J24" s="256">
        <f t="shared" si="3"/>
        <v>0</v>
      </c>
      <c r="K24" s="256"/>
      <c r="L24" s="129">
        <f t="shared" si="4"/>
        <v>730400</v>
      </c>
      <c r="M24" s="129">
        <f t="shared" si="4"/>
        <v>590845.38</v>
      </c>
      <c r="N24" s="127"/>
      <c r="O24" s="129">
        <f t="shared" si="5"/>
        <v>-139554.62</v>
      </c>
      <c r="P24" s="131">
        <f t="shared" si="2"/>
        <v>80.893398138006575</v>
      </c>
    </row>
    <row r="25" spans="1:17" x14ac:dyDescent="0.25">
      <c r="A25" s="63">
        <v>14021900</v>
      </c>
      <c r="B25" s="137" t="s">
        <v>165</v>
      </c>
      <c r="C25" s="138">
        <v>730400</v>
      </c>
      <c r="D25" s="138">
        <v>590845.38</v>
      </c>
      <c r="E25" s="138">
        <f t="shared" si="0"/>
        <v>-139554.62</v>
      </c>
      <c r="F25" s="139">
        <f t="shared" si="1"/>
        <v>80.89339813800656</v>
      </c>
      <c r="G25" s="140"/>
      <c r="H25" s="63"/>
      <c r="I25" s="141"/>
      <c r="J25" s="256">
        <f t="shared" si="3"/>
        <v>0</v>
      </c>
      <c r="K25" s="256"/>
      <c r="L25" s="142">
        <f t="shared" si="4"/>
        <v>730400</v>
      </c>
      <c r="M25" s="142">
        <f t="shared" si="4"/>
        <v>590845.38</v>
      </c>
      <c r="N25" s="143"/>
      <c r="O25" s="142">
        <f t="shared" si="5"/>
        <v>-139554.62</v>
      </c>
      <c r="P25" s="144">
        <f t="shared" si="2"/>
        <v>80.893398138006575</v>
      </c>
    </row>
    <row r="26" spans="1:17" s="132" customFormat="1" ht="30" x14ac:dyDescent="0.25">
      <c r="A26" s="127">
        <v>14030000</v>
      </c>
      <c r="B26" s="128" t="s">
        <v>166</v>
      </c>
      <c r="C26" s="129">
        <f>C27</f>
        <v>2662800</v>
      </c>
      <c r="D26" s="129">
        <f>D27</f>
        <v>2530640.8199999998</v>
      </c>
      <c r="E26" s="129">
        <f t="shared" si="0"/>
        <v>-132159.18000000017</v>
      </c>
      <c r="F26" s="130">
        <f t="shared" si="1"/>
        <v>95.03683415953131</v>
      </c>
      <c r="G26" s="129">
        <f>G27</f>
        <v>0</v>
      </c>
      <c r="H26" s="129">
        <f>H27</f>
        <v>0</v>
      </c>
      <c r="I26" s="133"/>
      <c r="J26" s="256">
        <f t="shared" si="3"/>
        <v>0</v>
      </c>
      <c r="K26" s="256"/>
      <c r="L26" s="129">
        <f t="shared" si="4"/>
        <v>2662800</v>
      </c>
      <c r="M26" s="129">
        <f t="shared" si="4"/>
        <v>2530640.8199999998</v>
      </c>
      <c r="N26" s="127"/>
      <c r="O26" s="129">
        <f t="shared" si="5"/>
        <v>-132159.18000000017</v>
      </c>
      <c r="P26" s="131">
        <f t="shared" si="2"/>
        <v>95.03683415953131</v>
      </c>
    </row>
    <row r="27" spans="1:17" x14ac:dyDescent="0.25">
      <c r="A27" s="63">
        <v>14031900</v>
      </c>
      <c r="B27" s="137" t="s">
        <v>165</v>
      </c>
      <c r="C27" s="138">
        <v>2662800</v>
      </c>
      <c r="D27" s="138">
        <v>2530640.8199999998</v>
      </c>
      <c r="E27" s="138">
        <f t="shared" si="0"/>
        <v>-132159.18000000017</v>
      </c>
      <c r="F27" s="139">
        <f t="shared" si="1"/>
        <v>95.03683415953131</v>
      </c>
      <c r="G27" s="140"/>
      <c r="H27" s="63"/>
      <c r="I27" s="141"/>
      <c r="J27" s="256">
        <f t="shared" si="3"/>
        <v>0</v>
      </c>
      <c r="K27" s="256"/>
      <c r="L27" s="142">
        <f t="shared" si="4"/>
        <v>2662800</v>
      </c>
      <c r="M27" s="142">
        <f t="shared" si="4"/>
        <v>2530640.8199999998</v>
      </c>
      <c r="N27" s="143"/>
      <c r="O27" s="142">
        <f t="shared" si="5"/>
        <v>-132159.18000000017</v>
      </c>
      <c r="P27" s="144">
        <f t="shared" si="2"/>
        <v>95.03683415953131</v>
      </c>
    </row>
    <row r="28" spans="1:17" s="132" customFormat="1" ht="45" x14ac:dyDescent="0.25">
      <c r="A28" s="127">
        <v>14040000</v>
      </c>
      <c r="B28" s="128" t="s">
        <v>360</v>
      </c>
      <c r="C28" s="129">
        <v>1634900</v>
      </c>
      <c r="D28" s="129">
        <v>1718019.49</v>
      </c>
      <c r="E28" s="129">
        <f t="shared" si="0"/>
        <v>83119.489999999991</v>
      </c>
      <c r="F28" s="130">
        <f t="shared" si="1"/>
        <v>105.08407180867331</v>
      </c>
      <c r="G28" s="134"/>
      <c r="H28" s="127"/>
      <c r="I28" s="133"/>
      <c r="J28" s="256">
        <f t="shared" si="3"/>
        <v>0</v>
      </c>
      <c r="K28" s="256"/>
      <c r="L28" s="129">
        <f t="shared" si="4"/>
        <v>1634900</v>
      </c>
      <c r="M28" s="129">
        <f t="shared" si="4"/>
        <v>1718019.49</v>
      </c>
      <c r="N28" s="127"/>
      <c r="O28" s="129">
        <f t="shared" si="5"/>
        <v>83119.489999999991</v>
      </c>
      <c r="P28" s="144">
        <f t="shared" si="2"/>
        <v>105.08407180867331</v>
      </c>
    </row>
    <row r="29" spans="1:17" s="132" customFormat="1" x14ac:dyDescent="0.25">
      <c r="A29" s="127">
        <v>18000000</v>
      </c>
      <c r="B29" s="128" t="s">
        <v>361</v>
      </c>
      <c r="C29" s="129">
        <f>C30+C43+C41</f>
        <v>23086307</v>
      </c>
      <c r="D29" s="129">
        <f>D30+D43+D41</f>
        <v>24788068.369999997</v>
      </c>
      <c r="E29" s="129">
        <f t="shared" si="0"/>
        <v>1701761.3699999973</v>
      </c>
      <c r="F29" s="130">
        <f t="shared" si="1"/>
        <v>107.37130182839549</v>
      </c>
      <c r="G29" s="129">
        <f>G30+G43</f>
        <v>0</v>
      </c>
      <c r="H29" s="129">
        <f>H30+H43</f>
        <v>0</v>
      </c>
      <c r="I29" s="133"/>
      <c r="J29" s="256">
        <f t="shared" si="3"/>
        <v>0</v>
      </c>
      <c r="K29" s="256"/>
      <c r="L29" s="129">
        <f t="shared" si="4"/>
        <v>23086307</v>
      </c>
      <c r="M29" s="129">
        <f t="shared" si="4"/>
        <v>24788068.369999997</v>
      </c>
      <c r="N29" s="127"/>
      <c r="O29" s="129">
        <f t="shared" si="5"/>
        <v>1701761.3699999973</v>
      </c>
      <c r="P29" s="131">
        <f t="shared" si="2"/>
        <v>107.37130182839549</v>
      </c>
    </row>
    <row r="30" spans="1:17" s="132" customFormat="1" x14ac:dyDescent="0.25">
      <c r="A30" s="127">
        <v>18010000</v>
      </c>
      <c r="B30" s="128" t="s">
        <v>32</v>
      </c>
      <c r="C30" s="129">
        <f>C31+C32+C33+C34+C35+C36+C37+C38+C39+C40</f>
        <v>14732807</v>
      </c>
      <c r="D30" s="129">
        <f>D31+D32+D33+D34+D35+D36+D37+D38+D39+D40</f>
        <v>15696050.75</v>
      </c>
      <c r="E30" s="129">
        <f t="shared" si="0"/>
        <v>963243.75</v>
      </c>
      <c r="F30" s="130">
        <f t="shared" si="1"/>
        <v>106.53808707329159</v>
      </c>
      <c r="G30" s="129">
        <f>G31+G32+G33+G34+G35+G36+G37+G38+G39+G40</f>
        <v>0</v>
      </c>
      <c r="H30" s="129">
        <f>H31+H32+H33+H34+H35+H36+H37+H38+H39+H40</f>
        <v>0</v>
      </c>
      <c r="I30" s="133"/>
      <c r="J30" s="256">
        <f t="shared" si="3"/>
        <v>0</v>
      </c>
      <c r="K30" s="256"/>
      <c r="L30" s="129">
        <f t="shared" si="4"/>
        <v>14732807</v>
      </c>
      <c r="M30" s="129">
        <f t="shared" si="4"/>
        <v>15696050.75</v>
      </c>
      <c r="N30" s="127"/>
      <c r="O30" s="129">
        <f t="shared" si="5"/>
        <v>963243.75</v>
      </c>
      <c r="P30" s="131">
        <f t="shared" si="2"/>
        <v>106.53808707329159</v>
      </c>
    </row>
    <row r="31" spans="1:17" ht="39" x14ac:dyDescent="0.25">
      <c r="A31" s="63">
        <v>18010100</v>
      </c>
      <c r="B31" s="137" t="s">
        <v>362</v>
      </c>
      <c r="C31" s="138">
        <v>14700</v>
      </c>
      <c r="D31" s="138">
        <v>31201.37</v>
      </c>
      <c r="E31" s="138">
        <f t="shared" si="0"/>
        <v>16501.37</v>
      </c>
      <c r="F31" s="139">
        <f t="shared" si="1"/>
        <v>212.25421768707486</v>
      </c>
      <c r="G31" s="140"/>
      <c r="H31" s="63"/>
      <c r="I31" s="141"/>
      <c r="J31" s="256">
        <f t="shared" si="3"/>
        <v>0</v>
      </c>
      <c r="K31" s="256"/>
      <c r="L31" s="142">
        <f t="shared" si="4"/>
        <v>14700</v>
      </c>
      <c r="M31" s="142">
        <f t="shared" si="4"/>
        <v>31201.37</v>
      </c>
      <c r="N31" s="143"/>
      <c r="O31" s="142">
        <f t="shared" si="5"/>
        <v>16501.37</v>
      </c>
      <c r="P31" s="144">
        <f t="shared" si="2"/>
        <v>212.25421768707483</v>
      </c>
      <c r="Q31" s="145"/>
    </row>
    <row r="32" spans="1:17" ht="51" customHeight="1" x14ac:dyDescent="0.25">
      <c r="A32" s="63">
        <v>18010200</v>
      </c>
      <c r="B32" s="137" t="s">
        <v>107</v>
      </c>
      <c r="C32" s="138">
        <v>4000</v>
      </c>
      <c r="D32" s="138">
        <v>34952.269999999997</v>
      </c>
      <c r="E32" s="138">
        <f t="shared" si="0"/>
        <v>30952.269999999997</v>
      </c>
      <c r="F32" s="139">
        <f t="shared" si="1"/>
        <v>873.80674999999997</v>
      </c>
      <c r="G32" s="140"/>
      <c r="H32" s="63"/>
      <c r="I32" s="141"/>
      <c r="J32" s="256">
        <f t="shared" si="3"/>
        <v>0</v>
      </c>
      <c r="K32" s="256"/>
      <c r="L32" s="142">
        <f t="shared" si="4"/>
        <v>4000</v>
      </c>
      <c r="M32" s="142">
        <f t="shared" si="4"/>
        <v>34952.269999999997</v>
      </c>
      <c r="N32" s="143"/>
      <c r="O32" s="142">
        <f t="shared" si="5"/>
        <v>30952.269999999997</v>
      </c>
      <c r="P32" s="144"/>
      <c r="Q32" s="145"/>
    </row>
    <row r="33" spans="1:17" ht="51" customHeight="1" x14ac:dyDescent="0.25">
      <c r="A33" s="63">
        <v>18010300</v>
      </c>
      <c r="B33" s="137" t="s">
        <v>108</v>
      </c>
      <c r="C33" s="138">
        <v>10500</v>
      </c>
      <c r="D33" s="138">
        <v>21481.64</v>
      </c>
      <c r="E33" s="138">
        <f t="shared" si="0"/>
        <v>10981.64</v>
      </c>
      <c r="F33" s="139">
        <f t="shared" si="1"/>
        <v>204.58704761904761</v>
      </c>
      <c r="G33" s="140"/>
      <c r="H33" s="63"/>
      <c r="I33" s="141"/>
      <c r="J33" s="256">
        <f t="shared" si="3"/>
        <v>0</v>
      </c>
      <c r="K33" s="256"/>
      <c r="L33" s="142">
        <f t="shared" si="4"/>
        <v>10500</v>
      </c>
      <c r="M33" s="142">
        <f t="shared" si="4"/>
        <v>21481.64</v>
      </c>
      <c r="N33" s="143"/>
      <c r="O33" s="142">
        <f t="shared" si="5"/>
        <v>10981.64</v>
      </c>
      <c r="P33" s="144"/>
      <c r="Q33" s="145"/>
    </row>
    <row r="34" spans="1:17" ht="39" x14ac:dyDescent="0.25">
      <c r="A34" s="63">
        <v>18010400</v>
      </c>
      <c r="B34" s="137" t="s">
        <v>363</v>
      </c>
      <c r="C34" s="138">
        <v>753200</v>
      </c>
      <c r="D34" s="138">
        <v>838067.34</v>
      </c>
      <c r="E34" s="138">
        <f t="shared" si="0"/>
        <v>84867.339999999967</v>
      </c>
      <c r="F34" s="139">
        <f t="shared" si="1"/>
        <v>111.26757036643653</v>
      </c>
      <c r="G34" s="140"/>
      <c r="H34" s="63"/>
      <c r="I34" s="141"/>
      <c r="J34" s="256">
        <f t="shared" si="3"/>
        <v>0</v>
      </c>
      <c r="K34" s="256"/>
      <c r="L34" s="142">
        <f t="shared" si="4"/>
        <v>753200</v>
      </c>
      <c r="M34" s="142">
        <f t="shared" si="4"/>
        <v>838067.34</v>
      </c>
      <c r="N34" s="143"/>
      <c r="O34" s="142">
        <f t="shared" si="5"/>
        <v>84867.339999999967</v>
      </c>
      <c r="P34" s="144">
        <f t="shared" si="2"/>
        <v>111.26757036643653</v>
      </c>
    </row>
    <row r="35" spans="1:17" s="56" customFormat="1" x14ac:dyDescent="0.25">
      <c r="A35" s="140">
        <v>18010500</v>
      </c>
      <c r="B35" s="146" t="s">
        <v>364</v>
      </c>
      <c r="C35" s="139">
        <v>2180800</v>
      </c>
      <c r="D35" s="139">
        <v>2574045.84</v>
      </c>
      <c r="E35" s="139">
        <f t="shared" si="0"/>
        <v>393245.83999999985</v>
      </c>
      <c r="F35" s="139">
        <f t="shared" si="1"/>
        <v>118.0321826852531</v>
      </c>
      <c r="G35" s="140"/>
      <c r="H35" s="140"/>
      <c r="I35" s="141"/>
      <c r="J35" s="254">
        <f t="shared" si="3"/>
        <v>0</v>
      </c>
      <c r="K35" s="254"/>
      <c r="L35" s="147">
        <f t="shared" si="4"/>
        <v>2180800</v>
      </c>
      <c r="M35" s="147">
        <f t="shared" si="4"/>
        <v>2574045.84</v>
      </c>
      <c r="N35" s="148"/>
      <c r="O35" s="147">
        <f t="shared" si="5"/>
        <v>393245.83999999985</v>
      </c>
      <c r="P35" s="144">
        <f t="shared" si="2"/>
        <v>118.0321826852531</v>
      </c>
    </row>
    <row r="36" spans="1:17" s="56" customFormat="1" x14ac:dyDescent="0.25">
      <c r="A36" s="140">
        <v>18010600</v>
      </c>
      <c r="B36" s="146" t="s">
        <v>365</v>
      </c>
      <c r="C36" s="139">
        <v>9210707</v>
      </c>
      <c r="D36" s="139">
        <v>9691261.9299999997</v>
      </c>
      <c r="E36" s="139">
        <f t="shared" si="0"/>
        <v>480554.9299999997</v>
      </c>
      <c r="F36" s="139">
        <f t="shared" si="1"/>
        <v>105.21735117619093</v>
      </c>
      <c r="G36" s="140"/>
      <c r="H36" s="140"/>
      <c r="I36" s="141"/>
      <c r="J36" s="254">
        <f t="shared" si="3"/>
        <v>0</v>
      </c>
      <c r="K36" s="254"/>
      <c r="L36" s="147">
        <f t="shared" si="4"/>
        <v>9210707</v>
      </c>
      <c r="M36" s="147">
        <f t="shared" si="4"/>
        <v>9691261.9299999997</v>
      </c>
      <c r="N36" s="148"/>
      <c r="O36" s="147">
        <f t="shared" si="5"/>
        <v>480554.9299999997</v>
      </c>
      <c r="P36" s="144">
        <f t="shared" si="2"/>
        <v>105.21735117619092</v>
      </c>
    </row>
    <row r="37" spans="1:17" x14ac:dyDescent="0.25">
      <c r="A37" s="63">
        <v>18010700</v>
      </c>
      <c r="B37" s="137" t="s">
        <v>366</v>
      </c>
      <c r="C37" s="138">
        <v>616100</v>
      </c>
      <c r="D37" s="138">
        <v>697076.25</v>
      </c>
      <c r="E37" s="138">
        <f t="shared" si="0"/>
        <v>80976.25</v>
      </c>
      <c r="F37" s="139">
        <f t="shared" si="1"/>
        <v>113.14336146729427</v>
      </c>
      <c r="G37" s="140"/>
      <c r="H37" s="63"/>
      <c r="I37" s="141"/>
      <c r="J37" s="256">
        <f t="shared" si="3"/>
        <v>0</v>
      </c>
      <c r="K37" s="256"/>
      <c r="L37" s="142">
        <f t="shared" si="4"/>
        <v>616100</v>
      </c>
      <c r="M37" s="142">
        <f t="shared" si="4"/>
        <v>697076.25</v>
      </c>
      <c r="N37" s="143"/>
      <c r="O37" s="142">
        <f t="shared" si="5"/>
        <v>80976.25</v>
      </c>
      <c r="P37" s="144">
        <f t="shared" si="2"/>
        <v>113.14336146729427</v>
      </c>
    </row>
    <row r="38" spans="1:17" x14ac:dyDescent="0.25">
      <c r="A38" s="63">
        <v>18010900</v>
      </c>
      <c r="B38" s="137" t="s">
        <v>367</v>
      </c>
      <c r="C38" s="138">
        <v>1842700</v>
      </c>
      <c r="D38" s="138">
        <v>1663214.11</v>
      </c>
      <c r="E38" s="138">
        <f t="shared" si="0"/>
        <v>-179485.8899999999</v>
      </c>
      <c r="F38" s="139">
        <f t="shared" si="1"/>
        <v>90.259625006783523</v>
      </c>
      <c r="G38" s="140"/>
      <c r="H38" s="63"/>
      <c r="I38" s="141"/>
      <c r="J38" s="256">
        <f t="shared" si="3"/>
        <v>0</v>
      </c>
      <c r="K38" s="256"/>
      <c r="L38" s="142">
        <f t="shared" si="4"/>
        <v>1842700</v>
      </c>
      <c r="M38" s="142">
        <f t="shared" si="4"/>
        <v>1663214.11</v>
      </c>
      <c r="N38" s="143"/>
      <c r="O38" s="142">
        <f t="shared" si="5"/>
        <v>-179485.8899999999</v>
      </c>
      <c r="P38" s="144">
        <f t="shared" si="2"/>
        <v>90.259625006783523</v>
      </c>
    </row>
    <row r="39" spans="1:17" x14ac:dyDescent="0.25">
      <c r="A39" s="63">
        <v>18011000</v>
      </c>
      <c r="B39" s="137" t="s">
        <v>368</v>
      </c>
      <c r="C39" s="138">
        <v>75000</v>
      </c>
      <c r="D39" s="138">
        <v>50000</v>
      </c>
      <c r="E39" s="138">
        <f t="shared" si="0"/>
        <v>-25000</v>
      </c>
      <c r="F39" s="139">
        <f t="shared" si="1"/>
        <v>66.666666666666657</v>
      </c>
      <c r="G39" s="140"/>
      <c r="H39" s="63"/>
      <c r="I39" s="141"/>
      <c r="J39" s="256">
        <f t="shared" si="3"/>
        <v>0</v>
      </c>
      <c r="K39" s="256"/>
      <c r="L39" s="142">
        <f t="shared" si="4"/>
        <v>75000</v>
      </c>
      <c r="M39" s="142">
        <f t="shared" si="4"/>
        <v>50000</v>
      </c>
      <c r="N39" s="143"/>
      <c r="O39" s="142">
        <f t="shared" si="5"/>
        <v>-25000</v>
      </c>
      <c r="P39" s="144"/>
    </row>
    <row r="40" spans="1:17" x14ac:dyDescent="0.25">
      <c r="A40" s="63">
        <v>18011100</v>
      </c>
      <c r="B40" s="137" t="s">
        <v>369</v>
      </c>
      <c r="C40" s="138">
        <v>25100</v>
      </c>
      <c r="D40" s="138">
        <v>94750</v>
      </c>
      <c r="E40" s="138">
        <f t="shared" si="0"/>
        <v>69650</v>
      </c>
      <c r="F40" s="139">
        <f t="shared" si="1"/>
        <v>377.49003984063745</v>
      </c>
      <c r="G40" s="140"/>
      <c r="H40" s="63"/>
      <c r="I40" s="141"/>
      <c r="J40" s="256">
        <f t="shared" si="3"/>
        <v>0</v>
      </c>
      <c r="K40" s="256"/>
      <c r="L40" s="142">
        <f t="shared" si="4"/>
        <v>25100</v>
      </c>
      <c r="M40" s="142">
        <f t="shared" si="4"/>
        <v>94750</v>
      </c>
      <c r="N40" s="143"/>
      <c r="O40" s="142">
        <f t="shared" si="5"/>
        <v>69650</v>
      </c>
      <c r="P40" s="144">
        <f t="shared" si="2"/>
        <v>377.49003984063745</v>
      </c>
    </row>
    <row r="41" spans="1:17" s="132" customFormat="1" ht="45" x14ac:dyDescent="0.25">
      <c r="A41" s="258">
        <v>18040000</v>
      </c>
      <c r="B41" s="258" t="s">
        <v>305</v>
      </c>
      <c r="C41" s="129">
        <f>C42</f>
        <v>0</v>
      </c>
      <c r="D41" s="259">
        <f>D42</f>
        <v>0</v>
      </c>
      <c r="E41" s="129">
        <f t="shared" si="0"/>
        <v>0</v>
      </c>
      <c r="F41" s="130">
        <f t="shared" si="1"/>
        <v>0</v>
      </c>
      <c r="G41" s="134"/>
      <c r="H41" s="127"/>
      <c r="I41" s="133"/>
      <c r="J41" s="256"/>
      <c r="K41" s="256"/>
      <c r="L41" s="129">
        <f t="shared" si="4"/>
        <v>0</v>
      </c>
      <c r="M41" s="129">
        <f t="shared" si="4"/>
        <v>0</v>
      </c>
      <c r="N41" s="127"/>
      <c r="O41" s="129">
        <f t="shared" si="5"/>
        <v>0</v>
      </c>
      <c r="P41" s="131"/>
    </row>
    <row r="42" spans="1:17" ht="45" x14ac:dyDescent="0.25">
      <c r="A42" s="260">
        <v>18040100</v>
      </c>
      <c r="B42" s="260" t="s">
        <v>306</v>
      </c>
      <c r="C42" s="138"/>
      <c r="D42" s="261"/>
      <c r="E42" s="138">
        <f t="shared" si="0"/>
        <v>0</v>
      </c>
      <c r="F42" s="139">
        <f t="shared" si="1"/>
        <v>0</v>
      </c>
      <c r="G42" s="140"/>
      <c r="H42" s="63"/>
      <c r="I42" s="141"/>
      <c r="J42" s="256"/>
      <c r="K42" s="256"/>
      <c r="L42" s="142">
        <f t="shared" si="4"/>
        <v>0</v>
      </c>
      <c r="M42" s="142">
        <f t="shared" si="4"/>
        <v>0</v>
      </c>
      <c r="N42" s="143"/>
      <c r="O42" s="142">
        <f t="shared" si="5"/>
        <v>0</v>
      </c>
      <c r="P42" s="131"/>
    </row>
    <row r="43" spans="1:17" s="132" customFormat="1" x14ac:dyDescent="0.25">
      <c r="A43" s="127">
        <v>18050000</v>
      </c>
      <c r="B43" s="128" t="s">
        <v>370</v>
      </c>
      <c r="C43" s="129">
        <f>C44+C45+C46</f>
        <v>8353500</v>
      </c>
      <c r="D43" s="129">
        <f>D44+D45+D46</f>
        <v>9092017.6199999992</v>
      </c>
      <c r="E43" s="129">
        <f t="shared" si="0"/>
        <v>738517.61999999918</v>
      </c>
      <c r="F43" s="130">
        <f t="shared" si="1"/>
        <v>108.84081666367389</v>
      </c>
      <c r="G43" s="129">
        <f>G44+G45+G46</f>
        <v>0</v>
      </c>
      <c r="H43" s="129">
        <f>H44+H45+H46</f>
        <v>0</v>
      </c>
      <c r="I43" s="133"/>
      <c r="J43" s="256">
        <f t="shared" si="3"/>
        <v>0</v>
      </c>
      <c r="K43" s="256"/>
      <c r="L43" s="129">
        <f t="shared" si="4"/>
        <v>8353500</v>
      </c>
      <c r="M43" s="129">
        <f t="shared" si="4"/>
        <v>9092017.6199999992</v>
      </c>
      <c r="N43" s="127"/>
      <c r="O43" s="129">
        <f t="shared" si="5"/>
        <v>738517.61999999918</v>
      </c>
      <c r="P43" s="131">
        <f t="shared" si="2"/>
        <v>108.84081666367391</v>
      </c>
    </row>
    <row r="44" spans="1:17" x14ac:dyDescent="0.25">
      <c r="A44" s="63">
        <v>18050300</v>
      </c>
      <c r="B44" s="137" t="s">
        <v>371</v>
      </c>
      <c r="C44" s="138">
        <v>343500</v>
      </c>
      <c r="D44" s="138">
        <v>318981.18</v>
      </c>
      <c r="E44" s="138">
        <f t="shared" si="0"/>
        <v>-24518.820000000007</v>
      </c>
      <c r="F44" s="139">
        <f t="shared" si="1"/>
        <v>92.862061135371178</v>
      </c>
      <c r="G44" s="140"/>
      <c r="H44" s="63"/>
      <c r="I44" s="141"/>
      <c r="J44" s="256">
        <f t="shared" si="3"/>
        <v>0</v>
      </c>
      <c r="K44" s="256"/>
      <c r="L44" s="142">
        <f t="shared" si="4"/>
        <v>343500</v>
      </c>
      <c r="M44" s="142">
        <f t="shared" si="4"/>
        <v>318981.18</v>
      </c>
      <c r="N44" s="143"/>
      <c r="O44" s="142">
        <f t="shared" si="5"/>
        <v>-24518.820000000007</v>
      </c>
      <c r="P44" s="144">
        <f t="shared" si="2"/>
        <v>92.862061135371178</v>
      </c>
    </row>
    <row r="45" spans="1:17" x14ac:dyDescent="0.25">
      <c r="A45" s="63">
        <v>18050400</v>
      </c>
      <c r="B45" s="137" t="s">
        <v>372</v>
      </c>
      <c r="C45" s="138">
        <v>4782800</v>
      </c>
      <c r="D45" s="138">
        <v>5408272.6799999997</v>
      </c>
      <c r="E45" s="138">
        <f t="shared" si="0"/>
        <v>625472.6799999997</v>
      </c>
      <c r="F45" s="139">
        <f t="shared" si="1"/>
        <v>113.0775420255917</v>
      </c>
      <c r="G45" s="140"/>
      <c r="H45" s="63"/>
      <c r="I45" s="141"/>
      <c r="J45" s="256">
        <f t="shared" si="3"/>
        <v>0</v>
      </c>
      <c r="K45" s="256"/>
      <c r="L45" s="142">
        <f t="shared" si="4"/>
        <v>4782800</v>
      </c>
      <c r="M45" s="142">
        <f t="shared" si="4"/>
        <v>5408272.6799999997</v>
      </c>
      <c r="N45" s="143"/>
      <c r="O45" s="142">
        <f t="shared" si="5"/>
        <v>625472.6799999997</v>
      </c>
      <c r="P45" s="144">
        <f t="shared" si="2"/>
        <v>113.0775420255917</v>
      </c>
    </row>
    <row r="46" spans="1:17" ht="64.5" x14ac:dyDescent="0.25">
      <c r="A46" s="63">
        <v>18050500</v>
      </c>
      <c r="B46" s="137" t="s">
        <v>373</v>
      </c>
      <c r="C46" s="138">
        <v>3227200</v>
      </c>
      <c r="D46" s="138">
        <v>3364763.76</v>
      </c>
      <c r="E46" s="138">
        <f t="shared" si="0"/>
        <v>137563.75999999978</v>
      </c>
      <c r="F46" s="139">
        <f t="shared" si="1"/>
        <v>104.26263510163609</v>
      </c>
      <c r="G46" s="140"/>
      <c r="H46" s="63"/>
      <c r="I46" s="141"/>
      <c r="J46" s="256">
        <f t="shared" si="3"/>
        <v>0</v>
      </c>
      <c r="K46" s="256"/>
      <c r="L46" s="142">
        <f t="shared" si="4"/>
        <v>3227200</v>
      </c>
      <c r="M46" s="142">
        <f t="shared" si="4"/>
        <v>3364763.76</v>
      </c>
      <c r="N46" s="143"/>
      <c r="O46" s="142">
        <f t="shared" si="5"/>
        <v>137563.75999999978</v>
      </c>
      <c r="P46" s="144">
        <f t="shared" si="2"/>
        <v>104.26263510163609</v>
      </c>
    </row>
    <row r="47" spans="1:17" s="132" customFormat="1" x14ac:dyDescent="0.25">
      <c r="A47" s="262">
        <v>19000000</v>
      </c>
      <c r="B47" s="128" t="s">
        <v>374</v>
      </c>
      <c r="C47" s="129">
        <f>C48</f>
        <v>0</v>
      </c>
      <c r="D47" s="129">
        <f>D48</f>
        <v>0</v>
      </c>
      <c r="E47" s="129">
        <f t="shared" si="0"/>
        <v>0</v>
      </c>
      <c r="F47" s="130">
        <f t="shared" si="1"/>
        <v>0</v>
      </c>
      <c r="G47" s="254">
        <f>G48</f>
        <v>39900</v>
      </c>
      <c r="H47" s="254">
        <f>H48</f>
        <v>42008.160000000003</v>
      </c>
      <c r="I47" s="255"/>
      <c r="J47" s="256">
        <f t="shared" si="3"/>
        <v>2108.1600000000035</v>
      </c>
      <c r="K47" s="256">
        <f t="shared" ref="K47:K52" si="7">H47/G47%</f>
        <v>105.2836090225564</v>
      </c>
      <c r="L47" s="129">
        <f t="shared" si="4"/>
        <v>39900</v>
      </c>
      <c r="M47" s="129">
        <f t="shared" si="4"/>
        <v>42008.160000000003</v>
      </c>
      <c r="N47" s="127"/>
      <c r="O47" s="129">
        <f t="shared" si="5"/>
        <v>2108.1600000000035</v>
      </c>
      <c r="P47" s="131">
        <f t="shared" si="2"/>
        <v>105.2836090225564</v>
      </c>
    </row>
    <row r="48" spans="1:17" s="132" customFormat="1" x14ac:dyDescent="0.25">
      <c r="A48" s="262">
        <v>19010000</v>
      </c>
      <c r="B48" s="128" t="s">
        <v>375</v>
      </c>
      <c r="C48" s="129">
        <f>C49+C50+C51</f>
        <v>0</v>
      </c>
      <c r="D48" s="129">
        <f>D49+D50+D51</f>
        <v>0</v>
      </c>
      <c r="E48" s="129">
        <f t="shared" si="0"/>
        <v>0</v>
      </c>
      <c r="F48" s="130">
        <f t="shared" si="1"/>
        <v>0</v>
      </c>
      <c r="G48" s="254">
        <f>G49+G50+G51</f>
        <v>39900</v>
      </c>
      <c r="H48" s="254">
        <f>H49+H50+H51</f>
        <v>42008.160000000003</v>
      </c>
      <c r="I48" s="255"/>
      <c r="J48" s="256">
        <f t="shared" si="3"/>
        <v>2108.1600000000035</v>
      </c>
      <c r="K48" s="256">
        <f t="shared" si="7"/>
        <v>105.2836090225564</v>
      </c>
      <c r="L48" s="129">
        <f t="shared" si="4"/>
        <v>39900</v>
      </c>
      <c r="M48" s="129">
        <f t="shared" si="4"/>
        <v>42008.160000000003</v>
      </c>
      <c r="N48" s="127"/>
      <c r="O48" s="129">
        <f t="shared" si="5"/>
        <v>2108.1600000000035</v>
      </c>
      <c r="P48" s="131">
        <f t="shared" si="2"/>
        <v>105.2836090225564</v>
      </c>
    </row>
    <row r="49" spans="1:16" ht="39" x14ac:dyDescent="0.25">
      <c r="A49" s="263">
        <v>19010100</v>
      </c>
      <c r="B49" s="137" t="s">
        <v>376</v>
      </c>
      <c r="C49" s="138"/>
      <c r="D49" s="138"/>
      <c r="E49" s="138">
        <f t="shared" si="0"/>
        <v>0</v>
      </c>
      <c r="F49" s="139">
        <f t="shared" si="1"/>
        <v>0</v>
      </c>
      <c r="G49" s="264">
        <v>21800</v>
      </c>
      <c r="H49" s="265">
        <v>22327.56</v>
      </c>
      <c r="I49" s="266"/>
      <c r="J49" s="256">
        <f t="shared" si="3"/>
        <v>527.56000000000131</v>
      </c>
      <c r="K49" s="256">
        <f t="shared" si="7"/>
        <v>102.42</v>
      </c>
      <c r="L49" s="142">
        <f t="shared" si="4"/>
        <v>21800</v>
      </c>
      <c r="M49" s="142">
        <f t="shared" si="4"/>
        <v>22327.56</v>
      </c>
      <c r="N49" s="143"/>
      <c r="O49" s="142">
        <f t="shared" si="5"/>
        <v>527.56000000000131</v>
      </c>
      <c r="P49" s="144">
        <f t="shared" si="2"/>
        <v>102.42</v>
      </c>
    </row>
    <row r="50" spans="1:16" ht="26.25" x14ac:dyDescent="0.25">
      <c r="A50" s="263">
        <v>19010200</v>
      </c>
      <c r="B50" s="137" t="s">
        <v>377</v>
      </c>
      <c r="C50" s="138"/>
      <c r="D50" s="138"/>
      <c r="E50" s="138">
        <f t="shared" si="0"/>
        <v>0</v>
      </c>
      <c r="F50" s="139">
        <f t="shared" si="1"/>
        <v>0</v>
      </c>
      <c r="G50" s="264">
        <v>9400</v>
      </c>
      <c r="H50" s="265">
        <v>8840.07</v>
      </c>
      <c r="I50" s="266"/>
      <c r="J50" s="256">
        <f t="shared" si="3"/>
        <v>-559.93000000000029</v>
      </c>
      <c r="K50" s="256">
        <f t="shared" si="7"/>
        <v>94.043297872340418</v>
      </c>
      <c r="L50" s="142">
        <f t="shared" si="4"/>
        <v>9400</v>
      </c>
      <c r="M50" s="142">
        <f t="shared" si="4"/>
        <v>8840.07</v>
      </c>
      <c r="N50" s="143"/>
      <c r="O50" s="142">
        <f t="shared" si="5"/>
        <v>-559.93000000000029</v>
      </c>
      <c r="P50" s="144">
        <f t="shared" si="2"/>
        <v>94.043297872340418</v>
      </c>
    </row>
    <row r="51" spans="1:16" ht="51.75" x14ac:dyDescent="0.25">
      <c r="A51" s="263">
        <v>19010300</v>
      </c>
      <c r="B51" s="137" t="s">
        <v>378</v>
      </c>
      <c r="C51" s="138"/>
      <c r="D51" s="138"/>
      <c r="E51" s="138">
        <f t="shared" si="0"/>
        <v>0</v>
      </c>
      <c r="F51" s="139">
        <f t="shared" si="1"/>
        <v>0</v>
      </c>
      <c r="G51" s="264">
        <v>8700</v>
      </c>
      <c r="H51" s="265">
        <v>10840.53</v>
      </c>
      <c r="I51" s="266"/>
      <c r="J51" s="256">
        <f t="shared" si="3"/>
        <v>2140.5300000000007</v>
      </c>
      <c r="K51" s="256">
        <f t="shared" si="7"/>
        <v>124.60379310344828</v>
      </c>
      <c r="L51" s="142">
        <f t="shared" si="4"/>
        <v>8700</v>
      </c>
      <c r="M51" s="142">
        <f t="shared" si="4"/>
        <v>10840.53</v>
      </c>
      <c r="N51" s="143"/>
      <c r="O51" s="142">
        <f t="shared" si="5"/>
        <v>2140.5300000000007</v>
      </c>
      <c r="P51" s="144">
        <f t="shared" si="2"/>
        <v>124.60379310344828</v>
      </c>
    </row>
    <row r="52" spans="1:16" s="136" customFormat="1" x14ac:dyDescent="0.25">
      <c r="A52" s="134">
        <v>20000000</v>
      </c>
      <c r="B52" s="135" t="s">
        <v>379</v>
      </c>
      <c r="C52" s="130">
        <f>C53+C58+C70+C75+C69</f>
        <v>884000</v>
      </c>
      <c r="D52" s="130">
        <f>D53+D58+D70+D75</f>
        <v>934060.63</v>
      </c>
      <c r="E52" s="130">
        <f t="shared" si="0"/>
        <v>50060.630000000005</v>
      </c>
      <c r="F52" s="130">
        <f t="shared" si="1"/>
        <v>105.66296719457013</v>
      </c>
      <c r="G52" s="254">
        <f>G53+G58+G70+G75</f>
        <v>3872105.41</v>
      </c>
      <c r="H52" s="254">
        <f>H53+H58+H70+H75</f>
        <v>4877722.4499999993</v>
      </c>
      <c r="I52" s="254">
        <f>I53+I58+I70+I75</f>
        <v>0</v>
      </c>
      <c r="J52" s="254">
        <f t="shared" si="3"/>
        <v>1005617.0399999991</v>
      </c>
      <c r="K52" s="254">
        <f t="shared" si="7"/>
        <v>125.97080744245542</v>
      </c>
      <c r="L52" s="130">
        <f t="shared" si="4"/>
        <v>4756105.41</v>
      </c>
      <c r="M52" s="130">
        <f t="shared" si="4"/>
        <v>5811783.0799999991</v>
      </c>
      <c r="N52" s="254">
        <f>N53+N58+N70+N75</f>
        <v>108793</v>
      </c>
      <c r="O52" s="130">
        <f t="shared" si="5"/>
        <v>1055677.669999999</v>
      </c>
      <c r="P52" s="131">
        <f t="shared" si="2"/>
        <v>122.19626309754138</v>
      </c>
    </row>
    <row r="53" spans="1:16" s="132" customFormat="1" ht="30" x14ac:dyDescent="0.25">
      <c r="A53" s="127">
        <v>21000000</v>
      </c>
      <c r="B53" s="128" t="s">
        <v>380</v>
      </c>
      <c r="C53" s="129">
        <f>C54</f>
        <v>41100</v>
      </c>
      <c r="D53" s="129">
        <f>D54</f>
        <v>151964.53</v>
      </c>
      <c r="E53" s="129">
        <f t="shared" si="0"/>
        <v>110864.53</v>
      </c>
      <c r="F53" s="130">
        <f t="shared" si="1"/>
        <v>369.7433819951338</v>
      </c>
      <c r="G53" s="134">
        <f>G54+G57</f>
        <v>0</v>
      </c>
      <c r="H53" s="134">
        <f>H54+H57</f>
        <v>0</v>
      </c>
      <c r="I53" s="133"/>
      <c r="J53" s="256">
        <f t="shared" si="3"/>
        <v>0</v>
      </c>
      <c r="K53" s="256"/>
      <c r="L53" s="129">
        <f t="shared" si="4"/>
        <v>41100</v>
      </c>
      <c r="M53" s="129">
        <f t="shared" si="4"/>
        <v>151964.53</v>
      </c>
      <c r="N53" s="127"/>
      <c r="O53" s="129">
        <f t="shared" si="5"/>
        <v>110864.53</v>
      </c>
      <c r="P53" s="131">
        <f t="shared" si="2"/>
        <v>369.7433819951338</v>
      </c>
    </row>
    <row r="54" spans="1:16" s="132" customFormat="1" x14ac:dyDescent="0.25">
      <c r="A54" s="127">
        <v>21080000</v>
      </c>
      <c r="B54" s="128" t="s">
        <v>47</v>
      </c>
      <c r="C54" s="129">
        <f>C55+C56</f>
        <v>41100</v>
      </c>
      <c r="D54" s="129">
        <f>D55+D56</f>
        <v>151964.53</v>
      </c>
      <c r="E54" s="129">
        <f t="shared" si="0"/>
        <v>110864.53</v>
      </c>
      <c r="F54" s="130">
        <f t="shared" si="1"/>
        <v>369.7433819951338</v>
      </c>
      <c r="G54" s="134">
        <f>G55+G56</f>
        <v>0</v>
      </c>
      <c r="H54" s="134">
        <f>H55+H56</f>
        <v>0</v>
      </c>
      <c r="I54" s="133"/>
      <c r="J54" s="256">
        <f t="shared" si="3"/>
        <v>0</v>
      </c>
      <c r="K54" s="256"/>
      <c r="L54" s="129">
        <f t="shared" si="4"/>
        <v>41100</v>
      </c>
      <c r="M54" s="129">
        <f t="shared" si="4"/>
        <v>151964.53</v>
      </c>
      <c r="N54" s="127"/>
      <c r="O54" s="129">
        <f t="shared" si="5"/>
        <v>110864.53</v>
      </c>
      <c r="P54" s="131">
        <f t="shared" si="2"/>
        <v>369.7433819951338</v>
      </c>
    </row>
    <row r="55" spans="1:16" x14ac:dyDescent="0.25">
      <c r="A55" s="63">
        <v>21081100</v>
      </c>
      <c r="B55" s="137" t="s">
        <v>381</v>
      </c>
      <c r="C55" s="138">
        <v>5500</v>
      </c>
      <c r="D55" s="138">
        <v>9861</v>
      </c>
      <c r="E55" s="138">
        <f t="shared" si="0"/>
        <v>4361</v>
      </c>
      <c r="F55" s="139">
        <f t="shared" si="1"/>
        <v>179.29090909090911</v>
      </c>
      <c r="G55" s="140"/>
      <c r="H55" s="63"/>
      <c r="I55" s="141"/>
      <c r="J55" s="256">
        <f t="shared" si="3"/>
        <v>0</v>
      </c>
      <c r="K55" s="256"/>
      <c r="L55" s="142">
        <f t="shared" si="4"/>
        <v>5500</v>
      </c>
      <c r="M55" s="142">
        <f t="shared" si="4"/>
        <v>9861</v>
      </c>
      <c r="N55" s="143"/>
      <c r="O55" s="142">
        <f t="shared" si="5"/>
        <v>4361</v>
      </c>
      <c r="P55" s="144">
        <f t="shared" si="2"/>
        <v>179.29090909090908</v>
      </c>
    </row>
    <row r="56" spans="1:16" ht="39" x14ac:dyDescent="0.25">
      <c r="A56" s="63">
        <v>21081500</v>
      </c>
      <c r="B56" s="137" t="s">
        <v>382</v>
      </c>
      <c r="C56" s="138">
        <v>35600</v>
      </c>
      <c r="D56" s="138">
        <v>142103.53</v>
      </c>
      <c r="E56" s="138">
        <f t="shared" si="0"/>
        <v>106503.53</v>
      </c>
      <c r="F56" s="139">
        <f t="shared" si="1"/>
        <v>399.16721910112358</v>
      </c>
      <c r="G56" s="140"/>
      <c r="H56" s="63"/>
      <c r="I56" s="141"/>
      <c r="J56" s="256">
        <f t="shared" si="3"/>
        <v>0</v>
      </c>
      <c r="K56" s="256"/>
      <c r="L56" s="142">
        <f t="shared" si="4"/>
        <v>35600</v>
      </c>
      <c r="M56" s="142">
        <f t="shared" si="4"/>
        <v>142103.53</v>
      </c>
      <c r="N56" s="143"/>
      <c r="O56" s="142">
        <f t="shared" si="5"/>
        <v>106503.53</v>
      </c>
      <c r="P56" s="144">
        <f t="shared" si="2"/>
        <v>399.16721910112358</v>
      </c>
    </row>
    <row r="57" spans="1:16" ht="39" x14ac:dyDescent="0.25">
      <c r="A57" s="63">
        <v>21110000</v>
      </c>
      <c r="B57" s="137" t="s">
        <v>136</v>
      </c>
      <c r="C57" s="138"/>
      <c r="D57" s="138"/>
      <c r="E57" s="138">
        <f t="shared" si="0"/>
        <v>0</v>
      </c>
      <c r="F57" s="139">
        <f t="shared" si="1"/>
        <v>0</v>
      </c>
      <c r="G57" s="140"/>
      <c r="H57" s="63"/>
      <c r="I57" s="141"/>
      <c r="J57" s="256">
        <f t="shared" si="3"/>
        <v>0</v>
      </c>
      <c r="K57" s="256"/>
      <c r="L57" s="142">
        <f t="shared" si="4"/>
        <v>0</v>
      </c>
      <c r="M57" s="142">
        <f t="shared" si="4"/>
        <v>0</v>
      </c>
      <c r="N57" s="143"/>
      <c r="O57" s="142">
        <f t="shared" si="5"/>
        <v>0</v>
      </c>
      <c r="P57" s="144"/>
    </row>
    <row r="58" spans="1:16" s="132" customFormat="1" ht="30" x14ac:dyDescent="0.25">
      <c r="A58" s="127">
        <v>22000000</v>
      </c>
      <c r="B58" s="128" t="s">
        <v>383</v>
      </c>
      <c r="C58" s="129">
        <f>C59+C63+C65+C69</f>
        <v>842900</v>
      </c>
      <c r="D58" s="129">
        <f>D59+D63+D65+D69</f>
        <v>762677.65</v>
      </c>
      <c r="E58" s="129">
        <f t="shared" si="0"/>
        <v>-80222.349999999977</v>
      </c>
      <c r="F58" s="130">
        <f t="shared" si="1"/>
        <v>90.482578004508255</v>
      </c>
      <c r="G58" s="134">
        <f>G59+G63+G65</f>
        <v>0</v>
      </c>
      <c r="H58" s="134">
        <f>H59+H63+H65</f>
        <v>0</v>
      </c>
      <c r="I58" s="133"/>
      <c r="J58" s="256">
        <f t="shared" si="3"/>
        <v>0</v>
      </c>
      <c r="K58" s="256"/>
      <c r="L58" s="129">
        <f t="shared" si="4"/>
        <v>842900</v>
      </c>
      <c r="M58" s="129">
        <f t="shared" si="4"/>
        <v>762677.65</v>
      </c>
      <c r="N58" s="127"/>
      <c r="O58" s="129">
        <f t="shared" si="5"/>
        <v>-80222.349999999977</v>
      </c>
      <c r="P58" s="131">
        <f t="shared" si="2"/>
        <v>90.482578004508241</v>
      </c>
    </row>
    <row r="59" spans="1:16" s="132" customFormat="1" x14ac:dyDescent="0.25">
      <c r="A59" s="127">
        <v>22010000</v>
      </c>
      <c r="B59" s="128" t="s">
        <v>51</v>
      </c>
      <c r="C59" s="129">
        <f>C60+C61+C62</f>
        <v>776400</v>
      </c>
      <c r="D59" s="129">
        <f>D60+D61+D62</f>
        <v>674915.56</v>
      </c>
      <c r="E59" s="129">
        <f t="shared" si="0"/>
        <v>-101484.43999999994</v>
      </c>
      <c r="F59" s="130">
        <f t="shared" si="1"/>
        <v>86.92884595569295</v>
      </c>
      <c r="G59" s="134">
        <f>G60+G61+G62</f>
        <v>0</v>
      </c>
      <c r="H59" s="134">
        <f>H60+H61+H62</f>
        <v>0</v>
      </c>
      <c r="I59" s="133"/>
      <c r="J59" s="256">
        <f t="shared" si="3"/>
        <v>0</v>
      </c>
      <c r="K59" s="256"/>
      <c r="L59" s="129">
        <f t="shared" si="4"/>
        <v>776400</v>
      </c>
      <c r="M59" s="129">
        <f t="shared" si="4"/>
        <v>674915.56</v>
      </c>
      <c r="N59" s="127"/>
      <c r="O59" s="129">
        <f t="shared" si="5"/>
        <v>-101484.43999999994</v>
      </c>
      <c r="P59" s="131">
        <f t="shared" si="2"/>
        <v>86.92884595569295</v>
      </c>
    </row>
    <row r="60" spans="1:16" ht="39" x14ac:dyDescent="0.25">
      <c r="A60" s="63">
        <v>22010300</v>
      </c>
      <c r="B60" s="137" t="s">
        <v>384</v>
      </c>
      <c r="C60" s="138">
        <v>30600</v>
      </c>
      <c r="D60" s="138">
        <v>32396</v>
      </c>
      <c r="E60" s="138">
        <f t="shared" si="0"/>
        <v>1796</v>
      </c>
      <c r="F60" s="139">
        <f t="shared" si="1"/>
        <v>105.86928104575163</v>
      </c>
      <c r="G60" s="140"/>
      <c r="H60" s="63"/>
      <c r="I60" s="141"/>
      <c r="J60" s="256">
        <f t="shared" si="3"/>
        <v>0</v>
      </c>
      <c r="K60" s="256"/>
      <c r="L60" s="142">
        <f t="shared" si="4"/>
        <v>30600</v>
      </c>
      <c r="M60" s="142">
        <f t="shared" si="4"/>
        <v>32396</v>
      </c>
      <c r="N60" s="143"/>
      <c r="O60" s="142">
        <f t="shared" si="5"/>
        <v>1796</v>
      </c>
      <c r="P60" s="144">
        <f t="shared" si="2"/>
        <v>105.86928104575163</v>
      </c>
    </row>
    <row r="61" spans="1:16" x14ac:dyDescent="0.25">
      <c r="A61" s="63">
        <v>22012500</v>
      </c>
      <c r="B61" s="137" t="s">
        <v>44</v>
      </c>
      <c r="C61" s="138">
        <v>560400</v>
      </c>
      <c r="D61" s="138">
        <v>460705.56</v>
      </c>
      <c r="E61" s="138">
        <f t="shared" si="0"/>
        <v>-99694.44</v>
      </c>
      <c r="F61" s="139">
        <f t="shared" si="1"/>
        <v>82.210128479657385</v>
      </c>
      <c r="G61" s="140"/>
      <c r="H61" s="63"/>
      <c r="I61" s="141"/>
      <c r="J61" s="256">
        <f t="shared" si="3"/>
        <v>0</v>
      </c>
      <c r="K61" s="256"/>
      <c r="L61" s="142">
        <f t="shared" si="4"/>
        <v>560400</v>
      </c>
      <c r="M61" s="142">
        <f t="shared" si="4"/>
        <v>460705.56</v>
      </c>
      <c r="N61" s="143"/>
      <c r="O61" s="142">
        <f t="shared" si="5"/>
        <v>-99694.44</v>
      </c>
      <c r="P61" s="144">
        <f t="shared" si="2"/>
        <v>82.210128479657385</v>
      </c>
    </row>
    <row r="62" spans="1:16" ht="26.25" x14ac:dyDescent="0.25">
      <c r="A62" s="63">
        <v>22012600</v>
      </c>
      <c r="B62" s="137" t="s">
        <v>385</v>
      </c>
      <c r="C62" s="138">
        <v>185400</v>
      </c>
      <c r="D62" s="138">
        <v>181814</v>
      </c>
      <c r="E62" s="138">
        <f t="shared" si="0"/>
        <v>-3586</v>
      </c>
      <c r="F62" s="139">
        <f t="shared" si="1"/>
        <v>98.065803667745413</v>
      </c>
      <c r="G62" s="140"/>
      <c r="H62" s="63"/>
      <c r="I62" s="141"/>
      <c r="J62" s="256">
        <f t="shared" si="3"/>
        <v>0</v>
      </c>
      <c r="K62" s="256"/>
      <c r="L62" s="142">
        <f t="shared" si="4"/>
        <v>185400</v>
      </c>
      <c r="M62" s="142">
        <f t="shared" si="4"/>
        <v>181814</v>
      </c>
      <c r="N62" s="143"/>
      <c r="O62" s="142">
        <f t="shared" si="5"/>
        <v>-3586</v>
      </c>
      <c r="P62" s="144">
        <f t="shared" si="2"/>
        <v>98.065803667745413</v>
      </c>
    </row>
    <row r="63" spans="1:16" s="132" customFormat="1" ht="45" x14ac:dyDescent="0.25">
      <c r="A63" s="127">
        <v>22080000</v>
      </c>
      <c r="B63" s="128" t="s">
        <v>386</v>
      </c>
      <c r="C63" s="129">
        <f>C64</f>
        <v>0</v>
      </c>
      <c r="D63" s="129">
        <f>D64</f>
        <v>2</v>
      </c>
      <c r="E63" s="129">
        <f t="shared" si="0"/>
        <v>2</v>
      </c>
      <c r="F63" s="130">
        <f t="shared" si="1"/>
        <v>0</v>
      </c>
      <c r="G63" s="134">
        <f>G64</f>
        <v>0</v>
      </c>
      <c r="H63" s="134">
        <f>H64</f>
        <v>0</v>
      </c>
      <c r="I63" s="133"/>
      <c r="J63" s="256">
        <f t="shared" si="3"/>
        <v>0</v>
      </c>
      <c r="K63" s="256"/>
      <c r="L63" s="129">
        <f t="shared" si="4"/>
        <v>0</v>
      </c>
      <c r="M63" s="129">
        <f t="shared" si="4"/>
        <v>2</v>
      </c>
      <c r="N63" s="127"/>
      <c r="O63" s="129">
        <f t="shared" si="5"/>
        <v>2</v>
      </c>
      <c r="P63" s="131"/>
    </row>
    <row r="64" spans="1:16" ht="39" x14ac:dyDescent="0.25">
      <c r="A64" s="63">
        <v>22080400</v>
      </c>
      <c r="B64" s="137" t="s">
        <v>387</v>
      </c>
      <c r="C64" s="138"/>
      <c r="D64" s="138">
        <v>2</v>
      </c>
      <c r="E64" s="138">
        <f t="shared" si="0"/>
        <v>2</v>
      </c>
      <c r="F64" s="139">
        <f t="shared" si="1"/>
        <v>0</v>
      </c>
      <c r="G64" s="140"/>
      <c r="H64" s="63"/>
      <c r="I64" s="141"/>
      <c r="J64" s="256">
        <f t="shared" si="3"/>
        <v>0</v>
      </c>
      <c r="K64" s="256"/>
      <c r="L64" s="142">
        <f t="shared" si="4"/>
        <v>0</v>
      </c>
      <c r="M64" s="142">
        <f t="shared" si="4"/>
        <v>2</v>
      </c>
      <c r="N64" s="143"/>
      <c r="O64" s="142">
        <f t="shared" si="5"/>
        <v>2</v>
      </c>
      <c r="P64" s="131"/>
    </row>
    <row r="65" spans="1:16" s="132" customFormat="1" x14ac:dyDescent="0.25">
      <c r="A65" s="127">
        <v>22090000</v>
      </c>
      <c r="B65" s="128" t="s">
        <v>388</v>
      </c>
      <c r="C65" s="129">
        <f>C66+C67+C68</f>
        <v>66500</v>
      </c>
      <c r="D65" s="129">
        <f>D66+D67+D68</f>
        <v>87600.09</v>
      </c>
      <c r="E65" s="129">
        <f t="shared" si="0"/>
        <v>21100.089999999997</v>
      </c>
      <c r="F65" s="130">
        <f t="shared" si="1"/>
        <v>131.72945864661654</v>
      </c>
      <c r="G65" s="134">
        <f>G66+G67+G68</f>
        <v>0</v>
      </c>
      <c r="H65" s="134">
        <f>H66+H67+H68</f>
        <v>0</v>
      </c>
      <c r="I65" s="133"/>
      <c r="J65" s="256">
        <f t="shared" si="3"/>
        <v>0</v>
      </c>
      <c r="K65" s="256"/>
      <c r="L65" s="129">
        <f t="shared" si="4"/>
        <v>66500</v>
      </c>
      <c r="M65" s="129">
        <f t="shared" si="4"/>
        <v>87600.09</v>
      </c>
      <c r="N65" s="127"/>
      <c r="O65" s="129">
        <f t="shared" si="5"/>
        <v>21100.089999999997</v>
      </c>
      <c r="P65" s="131">
        <f t="shared" si="2"/>
        <v>131.72945864661654</v>
      </c>
    </row>
    <row r="66" spans="1:16" ht="39" x14ac:dyDescent="0.25">
      <c r="A66" s="63">
        <v>22090100</v>
      </c>
      <c r="B66" s="137" t="s">
        <v>389</v>
      </c>
      <c r="C66" s="138">
        <v>900</v>
      </c>
      <c r="D66" s="138">
        <v>693.08</v>
      </c>
      <c r="E66" s="138">
        <f t="shared" si="0"/>
        <v>-206.91999999999996</v>
      </c>
      <c r="F66" s="139">
        <f t="shared" si="1"/>
        <v>77.00888888888889</v>
      </c>
      <c r="G66" s="140"/>
      <c r="H66" s="63"/>
      <c r="I66" s="141"/>
      <c r="J66" s="256">
        <f t="shared" si="3"/>
        <v>0</v>
      </c>
      <c r="K66" s="256"/>
      <c r="L66" s="142">
        <f t="shared" si="4"/>
        <v>900</v>
      </c>
      <c r="M66" s="142">
        <f t="shared" si="4"/>
        <v>693.08</v>
      </c>
      <c r="N66" s="143"/>
      <c r="O66" s="142">
        <f t="shared" si="5"/>
        <v>-206.91999999999996</v>
      </c>
      <c r="P66" s="144">
        <f t="shared" si="2"/>
        <v>77.00888888888889</v>
      </c>
    </row>
    <row r="67" spans="1:16" x14ac:dyDescent="0.25">
      <c r="A67" s="63">
        <v>22090200</v>
      </c>
      <c r="B67" s="137" t="s">
        <v>390</v>
      </c>
      <c r="C67" s="138">
        <v>65600</v>
      </c>
      <c r="D67" s="138">
        <v>82094.5</v>
      </c>
      <c r="E67" s="138">
        <f t="shared" si="0"/>
        <v>16494.5</v>
      </c>
      <c r="F67" s="139">
        <f t="shared" si="1"/>
        <v>125.14405487804878</v>
      </c>
      <c r="G67" s="140"/>
      <c r="H67" s="63"/>
      <c r="I67" s="141"/>
      <c r="J67" s="256">
        <f t="shared" si="3"/>
        <v>0</v>
      </c>
      <c r="K67" s="256"/>
      <c r="L67" s="142">
        <f t="shared" si="4"/>
        <v>65600</v>
      </c>
      <c r="M67" s="142">
        <f t="shared" si="4"/>
        <v>82094.5</v>
      </c>
      <c r="N67" s="143"/>
      <c r="O67" s="142">
        <f t="shared" si="5"/>
        <v>16494.5</v>
      </c>
      <c r="P67" s="144">
        <f t="shared" si="2"/>
        <v>125.14405487804878</v>
      </c>
    </row>
    <row r="68" spans="1:16" ht="39" x14ac:dyDescent="0.25">
      <c r="A68" s="63">
        <v>22090400</v>
      </c>
      <c r="B68" s="137" t="s">
        <v>391</v>
      </c>
      <c r="C68" s="138">
        <v>0</v>
      </c>
      <c r="D68" s="138">
        <v>4812.51</v>
      </c>
      <c r="E68" s="138">
        <f t="shared" si="0"/>
        <v>4812.51</v>
      </c>
      <c r="F68" s="139">
        <f t="shared" si="1"/>
        <v>0</v>
      </c>
      <c r="G68" s="140"/>
      <c r="H68" s="63"/>
      <c r="I68" s="141"/>
      <c r="J68" s="256">
        <f t="shared" si="3"/>
        <v>0</v>
      </c>
      <c r="K68" s="256"/>
      <c r="L68" s="142">
        <f t="shared" si="4"/>
        <v>0</v>
      </c>
      <c r="M68" s="142">
        <f t="shared" si="4"/>
        <v>4812.51</v>
      </c>
      <c r="N68" s="143"/>
      <c r="O68" s="142">
        <f t="shared" si="5"/>
        <v>4812.51</v>
      </c>
      <c r="P68" s="131"/>
    </row>
    <row r="69" spans="1:16" ht="64.5" x14ac:dyDescent="0.25">
      <c r="A69" s="63">
        <v>22130000</v>
      </c>
      <c r="B69" s="137" t="s">
        <v>408</v>
      </c>
      <c r="C69" s="138"/>
      <c r="D69" s="138">
        <v>160</v>
      </c>
      <c r="E69" s="138">
        <f t="shared" si="0"/>
        <v>160</v>
      </c>
      <c r="F69" s="139">
        <f t="shared" si="1"/>
        <v>0</v>
      </c>
      <c r="G69" s="140"/>
      <c r="H69" s="63"/>
      <c r="I69" s="141"/>
      <c r="J69" s="256"/>
      <c r="K69" s="256"/>
      <c r="L69" s="142">
        <f t="shared" si="4"/>
        <v>0</v>
      </c>
      <c r="M69" s="142">
        <f t="shared" si="4"/>
        <v>160</v>
      </c>
      <c r="N69" s="143"/>
      <c r="O69" s="142">
        <f t="shared" si="5"/>
        <v>160</v>
      </c>
      <c r="P69" s="131"/>
    </row>
    <row r="70" spans="1:16" s="132" customFormat="1" x14ac:dyDescent="0.25">
      <c r="A70" s="127">
        <v>24000000</v>
      </c>
      <c r="B70" s="128" t="s">
        <v>49</v>
      </c>
      <c r="C70" s="129">
        <f>C71+C74</f>
        <v>0</v>
      </c>
      <c r="D70" s="129">
        <f>D71+D74</f>
        <v>19418.45</v>
      </c>
      <c r="E70" s="129">
        <f t="shared" si="0"/>
        <v>19418.45</v>
      </c>
      <c r="F70" s="130">
        <f t="shared" si="1"/>
        <v>0</v>
      </c>
      <c r="G70" s="254">
        <f>G71+G74</f>
        <v>0</v>
      </c>
      <c r="H70" s="254">
        <f>H71+H74</f>
        <v>114584.84</v>
      </c>
      <c r="I70" s="255">
        <f>I71+I74</f>
        <v>0</v>
      </c>
      <c r="J70" s="256">
        <f t="shared" si="3"/>
        <v>114584.84</v>
      </c>
      <c r="K70" s="256"/>
      <c r="L70" s="129">
        <f t="shared" si="4"/>
        <v>0</v>
      </c>
      <c r="M70" s="129">
        <f t="shared" si="4"/>
        <v>134003.29</v>
      </c>
      <c r="N70" s="255">
        <f>N71+N74</f>
        <v>108793</v>
      </c>
      <c r="O70" s="129">
        <f t="shared" si="5"/>
        <v>134003.29</v>
      </c>
      <c r="P70" s="131"/>
    </row>
    <row r="71" spans="1:16" s="132" customFormat="1" x14ac:dyDescent="0.25">
      <c r="A71" s="127">
        <v>24060000</v>
      </c>
      <c r="B71" s="128" t="s">
        <v>47</v>
      </c>
      <c r="C71" s="129">
        <f>C72+C73</f>
        <v>0</v>
      </c>
      <c r="D71" s="129">
        <f>D72+D73</f>
        <v>19418.45</v>
      </c>
      <c r="E71" s="129">
        <f t="shared" si="0"/>
        <v>19418.45</v>
      </c>
      <c r="F71" s="130">
        <f t="shared" si="1"/>
        <v>0</v>
      </c>
      <c r="G71" s="254">
        <f>G72+G73</f>
        <v>0</v>
      </c>
      <c r="H71" s="254">
        <f>H72+H73</f>
        <v>5791.84</v>
      </c>
      <c r="I71" s="255"/>
      <c r="J71" s="256">
        <f t="shared" si="3"/>
        <v>5791.84</v>
      </c>
      <c r="K71" s="256"/>
      <c r="L71" s="129">
        <f t="shared" si="4"/>
        <v>0</v>
      </c>
      <c r="M71" s="129">
        <f t="shared" si="4"/>
        <v>25210.29</v>
      </c>
      <c r="N71" s="127"/>
      <c r="O71" s="129">
        <f t="shared" si="5"/>
        <v>25210.29</v>
      </c>
      <c r="P71" s="131"/>
    </row>
    <row r="72" spans="1:16" x14ac:dyDescent="0.25">
      <c r="A72" s="63">
        <v>24060300</v>
      </c>
      <c r="B72" s="137" t="s">
        <v>47</v>
      </c>
      <c r="C72" s="138">
        <v>0</v>
      </c>
      <c r="D72" s="138">
        <v>17788</v>
      </c>
      <c r="E72" s="138">
        <f t="shared" ref="E72:E108" si="8">D72-C72</f>
        <v>17788</v>
      </c>
      <c r="F72" s="139">
        <f t="shared" ref="F72:F108" si="9">IF(C72=0,0,D72/C72*100)</f>
        <v>0</v>
      </c>
      <c r="G72" s="140"/>
      <c r="H72" s="63"/>
      <c r="I72" s="141"/>
      <c r="J72" s="256">
        <f t="shared" si="3"/>
        <v>0</v>
      </c>
      <c r="K72" s="256"/>
      <c r="L72" s="142">
        <f t="shared" si="4"/>
        <v>0</v>
      </c>
      <c r="M72" s="142">
        <f t="shared" si="4"/>
        <v>17788</v>
      </c>
      <c r="N72" s="143"/>
      <c r="O72" s="142">
        <f t="shared" si="5"/>
        <v>17788</v>
      </c>
      <c r="P72" s="144"/>
    </row>
    <row r="73" spans="1:16" ht="51.75" x14ac:dyDescent="0.25">
      <c r="A73" s="263">
        <v>24062100</v>
      </c>
      <c r="B73" s="137" t="s">
        <v>392</v>
      </c>
      <c r="C73" s="138"/>
      <c r="D73" s="138">
        <v>1630.45</v>
      </c>
      <c r="E73" s="138">
        <f t="shared" si="8"/>
        <v>1630.45</v>
      </c>
      <c r="F73" s="139">
        <f t="shared" si="9"/>
        <v>0</v>
      </c>
      <c r="G73" s="264"/>
      <c r="H73" s="265">
        <v>5791.84</v>
      </c>
      <c r="I73" s="266"/>
      <c r="J73" s="256">
        <f t="shared" si="3"/>
        <v>5791.84</v>
      </c>
      <c r="K73" s="256"/>
      <c r="L73" s="142">
        <f t="shared" ref="L73:M108" si="10">C73+G73</f>
        <v>0</v>
      </c>
      <c r="M73" s="142">
        <f t="shared" si="10"/>
        <v>7422.29</v>
      </c>
      <c r="N73" s="143"/>
      <c r="O73" s="142">
        <f t="shared" ref="O73:O108" si="11">M73-L73</f>
        <v>7422.29</v>
      </c>
      <c r="P73" s="144"/>
    </row>
    <row r="74" spans="1:16" s="132" customFormat="1" ht="30" x14ac:dyDescent="0.25">
      <c r="A74" s="262">
        <v>24170000</v>
      </c>
      <c r="B74" s="128" t="s">
        <v>105</v>
      </c>
      <c r="C74" s="129"/>
      <c r="D74" s="129"/>
      <c r="E74" s="129">
        <f t="shared" si="8"/>
        <v>0</v>
      </c>
      <c r="F74" s="130">
        <f t="shared" si="9"/>
        <v>0</v>
      </c>
      <c r="G74" s="267">
        <v>0</v>
      </c>
      <c r="H74" s="267">
        <v>108793</v>
      </c>
      <c r="I74" s="267"/>
      <c r="J74" s="256">
        <f t="shared" si="3"/>
        <v>108793</v>
      </c>
      <c r="K74" s="256"/>
      <c r="L74" s="129">
        <f t="shared" si="10"/>
        <v>0</v>
      </c>
      <c r="M74" s="129">
        <f t="shared" si="10"/>
        <v>108793</v>
      </c>
      <c r="N74" s="149">
        <v>108793</v>
      </c>
      <c r="O74" s="129">
        <f t="shared" si="11"/>
        <v>108793</v>
      </c>
      <c r="P74" s="131"/>
    </row>
    <row r="75" spans="1:16" s="132" customFormat="1" x14ac:dyDescent="0.25">
      <c r="A75" s="262">
        <v>25000000</v>
      </c>
      <c r="B75" s="128" t="s">
        <v>333</v>
      </c>
      <c r="C75" s="129">
        <f>C76+C80</f>
        <v>0</v>
      </c>
      <c r="D75" s="129">
        <f>D76+D80</f>
        <v>0</v>
      </c>
      <c r="E75" s="129">
        <f t="shared" si="8"/>
        <v>0</v>
      </c>
      <c r="F75" s="130">
        <f t="shared" si="9"/>
        <v>0</v>
      </c>
      <c r="G75" s="254">
        <f>G76+G80</f>
        <v>3872105.41</v>
      </c>
      <c r="H75" s="254">
        <f>H76+H80</f>
        <v>4763137.6099999994</v>
      </c>
      <c r="I75" s="255"/>
      <c r="J75" s="256">
        <f t="shared" si="3"/>
        <v>891032.19999999925</v>
      </c>
      <c r="K75" s="256">
        <f t="shared" ref="K75:K82" si="12">H75/G75%</f>
        <v>123.01156878887755</v>
      </c>
      <c r="L75" s="129">
        <f t="shared" si="10"/>
        <v>3872105.41</v>
      </c>
      <c r="M75" s="129">
        <f t="shared" si="10"/>
        <v>4763137.6099999994</v>
      </c>
      <c r="N75" s="127"/>
      <c r="O75" s="129">
        <f t="shared" si="11"/>
        <v>891032.19999999925</v>
      </c>
      <c r="P75" s="131">
        <f t="shared" ref="P75:P108" si="13">M75/L75%</f>
        <v>123.01156878887755</v>
      </c>
    </row>
    <row r="76" spans="1:16" s="132" customFormat="1" ht="45" x14ac:dyDescent="0.25">
      <c r="A76" s="262">
        <v>25010000</v>
      </c>
      <c r="B76" s="128" t="s">
        <v>334</v>
      </c>
      <c r="C76" s="129">
        <f>C77+C78+C79</f>
        <v>0</v>
      </c>
      <c r="D76" s="129">
        <f>D77+D78+D79</f>
        <v>0</v>
      </c>
      <c r="E76" s="129">
        <f t="shared" si="8"/>
        <v>0</v>
      </c>
      <c r="F76" s="130">
        <f t="shared" si="9"/>
        <v>0</v>
      </c>
      <c r="G76" s="254">
        <f>G77+G78+G79</f>
        <v>1080408.08</v>
      </c>
      <c r="H76" s="254">
        <f>H77+H78+H79</f>
        <v>1034889.5</v>
      </c>
      <c r="I76" s="255"/>
      <c r="J76" s="256">
        <f t="shared" si="3"/>
        <v>-45518.580000000075</v>
      </c>
      <c r="K76" s="256">
        <f t="shared" si="12"/>
        <v>95.786908591057539</v>
      </c>
      <c r="L76" s="129">
        <f t="shared" si="10"/>
        <v>1080408.08</v>
      </c>
      <c r="M76" s="129">
        <f t="shared" si="10"/>
        <v>1034889.5</v>
      </c>
      <c r="N76" s="127"/>
      <c r="O76" s="129">
        <f t="shared" si="11"/>
        <v>-45518.580000000075</v>
      </c>
      <c r="P76" s="131">
        <f t="shared" si="13"/>
        <v>95.786908591057539</v>
      </c>
    </row>
    <row r="77" spans="1:16" ht="26.25" x14ac:dyDescent="0.25">
      <c r="A77" s="263">
        <v>25010100</v>
      </c>
      <c r="B77" s="137" t="s">
        <v>393</v>
      </c>
      <c r="C77" s="138"/>
      <c r="D77" s="138"/>
      <c r="E77" s="138">
        <f t="shared" si="8"/>
        <v>0</v>
      </c>
      <c r="F77" s="139">
        <f t="shared" si="9"/>
        <v>0</v>
      </c>
      <c r="G77" s="264">
        <v>1016175</v>
      </c>
      <c r="H77" s="265">
        <v>956190.47</v>
      </c>
      <c r="I77" s="266"/>
      <c r="J77" s="256">
        <f t="shared" si="3"/>
        <v>-59984.530000000028</v>
      </c>
      <c r="K77" s="256">
        <f t="shared" si="12"/>
        <v>94.09702757891111</v>
      </c>
      <c r="L77" s="142">
        <f t="shared" si="10"/>
        <v>1016175</v>
      </c>
      <c r="M77" s="142">
        <f t="shared" si="10"/>
        <v>956190.47</v>
      </c>
      <c r="N77" s="143"/>
      <c r="O77" s="142">
        <f t="shared" si="11"/>
        <v>-59984.530000000028</v>
      </c>
      <c r="P77" s="144">
        <f t="shared" si="13"/>
        <v>94.09702757891111</v>
      </c>
    </row>
    <row r="78" spans="1:16" x14ac:dyDescent="0.25">
      <c r="A78" s="263">
        <v>25010300</v>
      </c>
      <c r="B78" s="137" t="s">
        <v>137</v>
      </c>
      <c r="C78" s="138"/>
      <c r="D78" s="138"/>
      <c r="E78" s="138">
        <f t="shared" si="8"/>
        <v>0</v>
      </c>
      <c r="F78" s="139">
        <f t="shared" si="9"/>
        <v>0</v>
      </c>
      <c r="G78" s="264">
        <v>22455</v>
      </c>
      <c r="H78" s="265">
        <v>19125.73</v>
      </c>
      <c r="I78" s="266"/>
      <c r="J78" s="256">
        <f t="shared" si="3"/>
        <v>-3329.2700000000004</v>
      </c>
      <c r="K78" s="256">
        <f t="shared" si="12"/>
        <v>85.173591627699835</v>
      </c>
      <c r="L78" s="142">
        <f t="shared" si="10"/>
        <v>22455</v>
      </c>
      <c r="M78" s="142">
        <f t="shared" si="10"/>
        <v>19125.73</v>
      </c>
      <c r="N78" s="143"/>
      <c r="O78" s="142">
        <f t="shared" si="11"/>
        <v>-3329.2700000000004</v>
      </c>
      <c r="P78" s="144">
        <f t="shared" si="13"/>
        <v>85.173591627699835</v>
      </c>
    </row>
    <row r="79" spans="1:16" ht="39" x14ac:dyDescent="0.25">
      <c r="A79" s="263">
        <v>25010400</v>
      </c>
      <c r="B79" s="137" t="s">
        <v>394</v>
      </c>
      <c r="C79" s="138"/>
      <c r="D79" s="138"/>
      <c r="E79" s="138">
        <f t="shared" si="8"/>
        <v>0</v>
      </c>
      <c r="F79" s="139">
        <f t="shared" si="9"/>
        <v>0</v>
      </c>
      <c r="G79" s="264">
        <v>41778.080000000002</v>
      </c>
      <c r="H79" s="265">
        <v>59573.3</v>
      </c>
      <c r="I79" s="266"/>
      <c r="J79" s="256">
        <f t="shared" si="3"/>
        <v>17795.22</v>
      </c>
      <c r="K79" s="256">
        <f t="shared" si="12"/>
        <v>142.59463335797145</v>
      </c>
      <c r="L79" s="142">
        <f t="shared" si="10"/>
        <v>41778.080000000002</v>
      </c>
      <c r="M79" s="142">
        <f t="shared" si="10"/>
        <v>59573.3</v>
      </c>
      <c r="N79" s="143"/>
      <c r="O79" s="142">
        <f t="shared" si="11"/>
        <v>17795.22</v>
      </c>
      <c r="P79" s="144">
        <f t="shared" si="13"/>
        <v>142.59463335797145</v>
      </c>
    </row>
    <row r="80" spans="1:16" s="132" customFormat="1" ht="30" x14ac:dyDescent="0.25">
      <c r="A80" s="262">
        <v>25020000</v>
      </c>
      <c r="B80" s="128" t="s">
        <v>395</v>
      </c>
      <c r="C80" s="129">
        <f>C81+C82</f>
        <v>0</v>
      </c>
      <c r="D80" s="129">
        <f>D81+D82</f>
        <v>0</v>
      </c>
      <c r="E80" s="129">
        <f t="shared" si="8"/>
        <v>0</v>
      </c>
      <c r="F80" s="130">
        <f t="shared" si="9"/>
        <v>0</v>
      </c>
      <c r="G80" s="254">
        <f>G81+G82</f>
        <v>2791697.33</v>
      </c>
      <c r="H80" s="254">
        <f>H81+H82</f>
        <v>3728248.11</v>
      </c>
      <c r="I80" s="255"/>
      <c r="J80" s="256">
        <f t="shared" si="3"/>
        <v>936550.7799999998</v>
      </c>
      <c r="K80" s="256">
        <f t="shared" si="12"/>
        <v>133.54771915764951</v>
      </c>
      <c r="L80" s="129">
        <f t="shared" si="10"/>
        <v>2791697.33</v>
      </c>
      <c r="M80" s="129">
        <f t="shared" si="10"/>
        <v>3728248.11</v>
      </c>
      <c r="N80" s="127"/>
      <c r="O80" s="129">
        <f t="shared" si="11"/>
        <v>936550.7799999998</v>
      </c>
      <c r="P80" s="144">
        <f t="shared" si="13"/>
        <v>133.54771915764951</v>
      </c>
    </row>
    <row r="81" spans="1:16" s="145" customFormat="1" x14ac:dyDescent="0.25">
      <c r="A81" s="268">
        <v>25020100</v>
      </c>
      <c r="B81" s="150" t="s">
        <v>109</v>
      </c>
      <c r="C81" s="142"/>
      <c r="D81" s="142"/>
      <c r="E81" s="142">
        <f t="shared" si="8"/>
        <v>0</v>
      </c>
      <c r="F81" s="147">
        <f t="shared" si="9"/>
        <v>0</v>
      </c>
      <c r="G81" s="269">
        <v>2742930.36</v>
      </c>
      <c r="H81" s="257">
        <v>3663225.48</v>
      </c>
      <c r="I81" s="266"/>
      <c r="J81" s="256">
        <f t="shared" si="3"/>
        <v>920295.12000000011</v>
      </c>
      <c r="K81" s="256">
        <f t="shared" si="12"/>
        <v>133.55153063382915</v>
      </c>
      <c r="L81" s="142">
        <f t="shared" si="10"/>
        <v>2742930.36</v>
      </c>
      <c r="M81" s="142">
        <f t="shared" si="10"/>
        <v>3663225.48</v>
      </c>
      <c r="N81" s="143"/>
      <c r="O81" s="142">
        <f t="shared" si="11"/>
        <v>920295.12000000011</v>
      </c>
      <c r="P81" s="144">
        <f t="shared" si="13"/>
        <v>133.55153063382915</v>
      </c>
    </row>
    <row r="82" spans="1:16" ht="77.25" x14ac:dyDescent="0.25">
      <c r="A82" s="263">
        <v>25020200</v>
      </c>
      <c r="B82" s="137" t="s">
        <v>396</v>
      </c>
      <c r="C82" s="138"/>
      <c r="D82" s="138"/>
      <c r="E82" s="138">
        <f t="shared" si="8"/>
        <v>0</v>
      </c>
      <c r="F82" s="139">
        <f t="shared" si="9"/>
        <v>0</v>
      </c>
      <c r="G82" s="264">
        <v>48766.97</v>
      </c>
      <c r="H82" s="265">
        <v>65022.63</v>
      </c>
      <c r="I82" s="266"/>
      <c r="J82" s="256">
        <f t="shared" ref="J82:J108" si="14">H82-G82</f>
        <v>16255.659999999996</v>
      </c>
      <c r="K82" s="256">
        <f t="shared" si="12"/>
        <v>133.3333401685608</v>
      </c>
      <c r="L82" s="142">
        <f t="shared" si="10"/>
        <v>48766.97</v>
      </c>
      <c r="M82" s="142">
        <f t="shared" si="10"/>
        <v>65022.63</v>
      </c>
      <c r="N82" s="143"/>
      <c r="O82" s="142">
        <f t="shared" si="11"/>
        <v>16255.659999999996</v>
      </c>
      <c r="P82" s="131">
        <f t="shared" si="13"/>
        <v>133.3333401685608</v>
      </c>
    </row>
    <row r="83" spans="1:16" s="132" customFormat="1" x14ac:dyDescent="0.25">
      <c r="A83" s="127">
        <v>30000000</v>
      </c>
      <c r="B83" s="128" t="s">
        <v>397</v>
      </c>
      <c r="C83" s="129">
        <f>C84+C87</f>
        <v>0</v>
      </c>
      <c r="D83" s="129">
        <f>D84+D87</f>
        <v>0</v>
      </c>
      <c r="E83" s="129">
        <f t="shared" si="8"/>
        <v>0</v>
      </c>
      <c r="F83" s="130">
        <f t="shared" si="9"/>
        <v>0</v>
      </c>
      <c r="G83" s="254">
        <f>G84+G87</f>
        <v>100000</v>
      </c>
      <c r="H83" s="254">
        <f>H84+H87</f>
        <v>0</v>
      </c>
      <c r="I83" s="255"/>
      <c r="J83" s="256">
        <f t="shared" si="14"/>
        <v>-100000</v>
      </c>
      <c r="K83" s="256"/>
      <c r="L83" s="129">
        <f t="shared" si="10"/>
        <v>100000</v>
      </c>
      <c r="M83" s="129">
        <f t="shared" si="10"/>
        <v>0</v>
      </c>
      <c r="N83" s="127"/>
      <c r="O83" s="129">
        <f t="shared" si="11"/>
        <v>-100000</v>
      </c>
      <c r="P83" s="131"/>
    </row>
    <row r="84" spans="1:16" s="132" customFormat="1" ht="17.25" customHeight="1" x14ac:dyDescent="0.25">
      <c r="A84" s="127">
        <v>31000000</v>
      </c>
      <c r="B84" s="128" t="s">
        <v>35</v>
      </c>
      <c r="C84" s="129">
        <f>C85</f>
        <v>0</v>
      </c>
      <c r="D84" s="129">
        <f>D85</f>
        <v>0</v>
      </c>
      <c r="E84" s="129">
        <f t="shared" si="8"/>
        <v>0</v>
      </c>
      <c r="F84" s="130">
        <f t="shared" si="9"/>
        <v>0</v>
      </c>
      <c r="G84" s="134">
        <f>G85+G86</f>
        <v>0</v>
      </c>
      <c r="H84" s="134">
        <f>H85+H86</f>
        <v>0</v>
      </c>
      <c r="I84" s="133"/>
      <c r="J84" s="256">
        <f t="shared" si="14"/>
        <v>0</v>
      </c>
      <c r="K84" s="256"/>
      <c r="L84" s="129">
        <f t="shared" si="10"/>
        <v>0</v>
      </c>
      <c r="M84" s="129">
        <f t="shared" si="10"/>
        <v>0</v>
      </c>
      <c r="N84" s="127"/>
      <c r="O84" s="129">
        <f t="shared" si="11"/>
        <v>0</v>
      </c>
      <c r="P84" s="131"/>
    </row>
    <row r="85" spans="1:16" ht="17.25" customHeight="1" x14ac:dyDescent="0.25">
      <c r="A85" s="63">
        <v>31010100</v>
      </c>
      <c r="B85" s="137" t="s">
        <v>37</v>
      </c>
      <c r="C85" s="138"/>
      <c r="D85" s="138"/>
      <c r="E85" s="138">
        <f t="shared" si="8"/>
        <v>0</v>
      </c>
      <c r="F85" s="139">
        <f t="shared" si="9"/>
        <v>0</v>
      </c>
      <c r="G85" s="140"/>
      <c r="H85" s="63">
        <v>0</v>
      </c>
      <c r="I85" s="141"/>
      <c r="J85" s="256">
        <f t="shared" si="14"/>
        <v>0</v>
      </c>
      <c r="K85" s="256"/>
      <c r="L85" s="142">
        <f t="shared" si="10"/>
        <v>0</v>
      </c>
      <c r="M85" s="142">
        <f t="shared" si="10"/>
        <v>0</v>
      </c>
      <c r="N85" s="143"/>
      <c r="O85" s="142">
        <f t="shared" si="11"/>
        <v>0</v>
      </c>
      <c r="P85" s="131"/>
    </row>
    <row r="86" spans="1:16" ht="20.25" customHeight="1" x14ac:dyDescent="0.25">
      <c r="A86" s="63">
        <v>31010200</v>
      </c>
      <c r="B86" s="137" t="s">
        <v>39</v>
      </c>
      <c r="C86" s="138"/>
      <c r="D86" s="138"/>
      <c r="E86" s="138">
        <f t="shared" si="8"/>
        <v>0</v>
      </c>
      <c r="F86" s="139">
        <f t="shared" si="9"/>
        <v>0</v>
      </c>
      <c r="G86" s="140"/>
      <c r="H86" s="63"/>
      <c r="I86" s="141"/>
      <c r="J86" s="256">
        <f t="shared" si="14"/>
        <v>0</v>
      </c>
      <c r="K86" s="256"/>
      <c r="L86" s="142">
        <f t="shared" si="10"/>
        <v>0</v>
      </c>
      <c r="M86" s="142">
        <f t="shared" si="10"/>
        <v>0</v>
      </c>
      <c r="N86" s="143"/>
      <c r="O86" s="142">
        <f t="shared" si="11"/>
        <v>0</v>
      </c>
      <c r="P86" s="131"/>
    </row>
    <row r="87" spans="1:16" s="132" customFormat="1" ht="20.25" customHeight="1" x14ac:dyDescent="0.25">
      <c r="A87" s="127">
        <v>33000000</v>
      </c>
      <c r="B87" s="128" t="s">
        <v>398</v>
      </c>
      <c r="C87" s="129">
        <f>C88</f>
        <v>0</v>
      </c>
      <c r="D87" s="129">
        <f>D88</f>
        <v>0</v>
      </c>
      <c r="E87" s="138">
        <f t="shared" si="8"/>
        <v>0</v>
      </c>
      <c r="F87" s="139">
        <f t="shared" si="9"/>
        <v>0</v>
      </c>
      <c r="G87" s="254">
        <f t="shared" ref="G87:I88" si="15">G88</f>
        <v>100000</v>
      </c>
      <c r="H87" s="254">
        <f t="shared" si="15"/>
        <v>0</v>
      </c>
      <c r="I87" s="254">
        <f t="shared" si="15"/>
        <v>0</v>
      </c>
      <c r="J87" s="256">
        <f t="shared" si="14"/>
        <v>-100000</v>
      </c>
      <c r="K87" s="256"/>
      <c r="L87" s="129">
        <f t="shared" si="10"/>
        <v>100000</v>
      </c>
      <c r="M87" s="129">
        <f t="shared" si="10"/>
        <v>0</v>
      </c>
      <c r="N87" s="127"/>
      <c r="O87" s="129">
        <f t="shared" si="11"/>
        <v>-100000</v>
      </c>
      <c r="P87" s="131"/>
    </row>
    <row r="88" spans="1:16" s="132" customFormat="1" ht="16.5" customHeight="1" x14ac:dyDescent="0.25">
      <c r="A88" s="127">
        <v>33010000</v>
      </c>
      <c r="B88" s="128" t="s">
        <v>399</v>
      </c>
      <c r="C88" s="129">
        <f>C89+C90</f>
        <v>0</v>
      </c>
      <c r="D88" s="129">
        <f>D89+D90</f>
        <v>0</v>
      </c>
      <c r="E88" s="138">
        <f t="shared" si="8"/>
        <v>0</v>
      </c>
      <c r="F88" s="139">
        <f t="shared" si="9"/>
        <v>0</v>
      </c>
      <c r="G88" s="254">
        <f t="shared" si="15"/>
        <v>100000</v>
      </c>
      <c r="H88" s="254">
        <f t="shared" si="15"/>
        <v>0</v>
      </c>
      <c r="I88" s="254">
        <f t="shared" si="15"/>
        <v>0</v>
      </c>
      <c r="J88" s="256">
        <f t="shared" si="14"/>
        <v>-100000</v>
      </c>
      <c r="K88" s="256"/>
      <c r="L88" s="129">
        <f t="shared" si="10"/>
        <v>100000</v>
      </c>
      <c r="M88" s="129">
        <f t="shared" si="10"/>
        <v>0</v>
      </c>
      <c r="N88" s="127"/>
      <c r="O88" s="129">
        <f t="shared" si="11"/>
        <v>-100000</v>
      </c>
      <c r="P88" s="131"/>
    </row>
    <row r="89" spans="1:16" ht="22.5" customHeight="1" x14ac:dyDescent="0.25">
      <c r="A89" s="63">
        <v>33010100</v>
      </c>
      <c r="B89" s="137" t="s">
        <v>400</v>
      </c>
      <c r="C89" s="138"/>
      <c r="D89" s="138"/>
      <c r="E89" s="138">
        <f t="shared" si="8"/>
        <v>0</v>
      </c>
      <c r="F89" s="139">
        <f t="shared" si="9"/>
        <v>0</v>
      </c>
      <c r="G89" s="264">
        <v>100000</v>
      </c>
      <c r="H89" s="265">
        <v>0</v>
      </c>
      <c r="I89" s="266">
        <v>0</v>
      </c>
      <c r="J89" s="256">
        <f t="shared" si="14"/>
        <v>-100000</v>
      </c>
      <c r="K89" s="256"/>
      <c r="L89" s="142">
        <f t="shared" si="10"/>
        <v>100000</v>
      </c>
      <c r="M89" s="142">
        <f t="shared" si="10"/>
        <v>0</v>
      </c>
      <c r="N89" s="143"/>
      <c r="O89" s="142">
        <f t="shared" si="11"/>
        <v>-100000</v>
      </c>
      <c r="P89" s="131"/>
    </row>
    <row r="90" spans="1:16" ht="21" customHeight="1" x14ac:dyDescent="0.25">
      <c r="A90" s="270">
        <v>31010200</v>
      </c>
      <c r="B90" s="137" t="s">
        <v>39</v>
      </c>
      <c r="C90" s="138"/>
      <c r="D90" s="138">
        <v>0</v>
      </c>
      <c r="E90" s="138">
        <f t="shared" si="8"/>
        <v>0</v>
      </c>
      <c r="F90" s="139">
        <f t="shared" si="9"/>
        <v>0</v>
      </c>
      <c r="G90" s="264"/>
      <c r="H90" s="265"/>
      <c r="I90" s="266"/>
      <c r="J90" s="256"/>
      <c r="K90" s="256"/>
      <c r="L90" s="142">
        <f t="shared" si="10"/>
        <v>0</v>
      </c>
      <c r="M90" s="142">
        <f t="shared" si="10"/>
        <v>0</v>
      </c>
      <c r="N90" s="143"/>
      <c r="O90" s="142">
        <f t="shared" si="11"/>
        <v>0</v>
      </c>
      <c r="P90" s="131"/>
    </row>
    <row r="91" spans="1:16" s="132" customFormat="1" x14ac:dyDescent="0.25">
      <c r="A91" s="127">
        <v>40000000</v>
      </c>
      <c r="B91" s="128" t="s">
        <v>401</v>
      </c>
      <c r="C91" s="129">
        <f>C92</f>
        <v>46174533</v>
      </c>
      <c r="D91" s="129">
        <f>D92</f>
        <v>46174533</v>
      </c>
      <c r="E91" s="129">
        <f t="shared" si="8"/>
        <v>0</v>
      </c>
      <c r="F91" s="130">
        <f t="shared" si="9"/>
        <v>100</v>
      </c>
      <c r="G91" s="254">
        <f>G92</f>
        <v>272200</v>
      </c>
      <c r="H91" s="254">
        <f>H92</f>
        <v>0</v>
      </c>
      <c r="I91" s="255">
        <f>I92</f>
        <v>0</v>
      </c>
      <c r="J91" s="256">
        <f>H91-G91</f>
        <v>-272200</v>
      </c>
      <c r="K91" s="256"/>
      <c r="L91" s="129">
        <f t="shared" si="10"/>
        <v>46446733</v>
      </c>
      <c r="M91" s="129">
        <f t="shared" si="10"/>
        <v>46174533</v>
      </c>
      <c r="N91" s="129"/>
      <c r="O91" s="129">
        <f t="shared" si="11"/>
        <v>-272200</v>
      </c>
      <c r="P91" s="131">
        <f t="shared" si="13"/>
        <v>99.413952322545484</v>
      </c>
    </row>
    <row r="92" spans="1:16" s="132" customFormat="1" x14ac:dyDescent="0.25">
      <c r="A92" s="127">
        <v>41000000</v>
      </c>
      <c r="B92" s="128" t="s">
        <v>187</v>
      </c>
      <c r="C92" s="129">
        <f>C93+C98+C100</f>
        <v>46174533</v>
      </c>
      <c r="D92" s="129">
        <f>D93+D98+D100</f>
        <v>46174533</v>
      </c>
      <c r="E92" s="129">
        <f t="shared" si="8"/>
        <v>0</v>
      </c>
      <c r="F92" s="130">
        <f t="shared" si="9"/>
        <v>100</v>
      </c>
      <c r="G92" s="254">
        <f>G93+G98+G100</f>
        <v>272200</v>
      </c>
      <c r="H92" s="254">
        <f>H93+H98+H100</f>
        <v>0</v>
      </c>
      <c r="I92" s="255">
        <f>I93+I98+I100</f>
        <v>0</v>
      </c>
      <c r="J92" s="256">
        <f>H92-G92</f>
        <v>-272200</v>
      </c>
      <c r="K92" s="256"/>
      <c r="L92" s="129">
        <f t="shared" si="10"/>
        <v>46446733</v>
      </c>
      <c r="M92" s="129">
        <f t="shared" si="10"/>
        <v>46174533</v>
      </c>
      <c r="N92" s="129"/>
      <c r="O92" s="129">
        <f t="shared" si="11"/>
        <v>-272200</v>
      </c>
      <c r="P92" s="131">
        <f t="shared" si="13"/>
        <v>99.413952322545484</v>
      </c>
    </row>
    <row r="93" spans="1:16" s="132" customFormat="1" ht="30" x14ac:dyDescent="0.25">
      <c r="A93" s="127">
        <v>41030000</v>
      </c>
      <c r="B93" s="128" t="s">
        <v>188</v>
      </c>
      <c r="C93" s="129">
        <f>C95+C96+C94+C97</f>
        <v>38927400</v>
      </c>
      <c r="D93" s="129">
        <f>D95+D96+D94+D97</f>
        <v>38927400</v>
      </c>
      <c r="E93" s="129">
        <f t="shared" si="8"/>
        <v>0</v>
      </c>
      <c r="F93" s="130">
        <f t="shared" si="9"/>
        <v>100</v>
      </c>
      <c r="G93" s="134">
        <f>G95+G96</f>
        <v>0</v>
      </c>
      <c r="H93" s="134">
        <f>H95+H96</f>
        <v>0</v>
      </c>
      <c r="I93" s="133"/>
      <c r="J93" s="256">
        <f t="shared" si="14"/>
        <v>0</v>
      </c>
      <c r="K93" s="256"/>
      <c r="L93" s="129">
        <f t="shared" si="10"/>
        <v>38927400</v>
      </c>
      <c r="M93" s="129">
        <f t="shared" si="10"/>
        <v>38927400</v>
      </c>
      <c r="N93" s="127"/>
      <c r="O93" s="129">
        <f t="shared" si="11"/>
        <v>0</v>
      </c>
      <c r="P93" s="131">
        <f t="shared" si="13"/>
        <v>100</v>
      </c>
    </row>
    <row r="94" spans="1:16" s="132" customFormat="1" ht="33" customHeight="1" x14ac:dyDescent="0.25">
      <c r="A94" s="270">
        <v>41033200</v>
      </c>
      <c r="B94" s="150" t="s">
        <v>307</v>
      </c>
      <c r="C94" s="142">
        <v>1632000</v>
      </c>
      <c r="D94" s="142">
        <v>1632000</v>
      </c>
      <c r="E94" s="138">
        <f t="shared" si="8"/>
        <v>0</v>
      </c>
      <c r="F94" s="139">
        <f t="shared" si="9"/>
        <v>100</v>
      </c>
      <c r="G94" s="134"/>
      <c r="H94" s="134"/>
      <c r="I94" s="133"/>
      <c r="J94" s="256"/>
      <c r="K94" s="256"/>
      <c r="L94" s="129">
        <f t="shared" si="10"/>
        <v>1632000</v>
      </c>
      <c r="M94" s="129">
        <f t="shared" si="10"/>
        <v>1632000</v>
      </c>
      <c r="N94" s="127"/>
      <c r="O94" s="129">
        <f t="shared" si="11"/>
        <v>0</v>
      </c>
      <c r="P94" s="144"/>
    </row>
    <row r="95" spans="1:16" ht="26.25" x14ac:dyDescent="0.25">
      <c r="A95" s="63">
        <v>41033900</v>
      </c>
      <c r="B95" s="137" t="s">
        <v>134</v>
      </c>
      <c r="C95" s="138">
        <v>24993400</v>
      </c>
      <c r="D95" s="138">
        <v>24993400</v>
      </c>
      <c r="E95" s="138">
        <f t="shared" si="8"/>
        <v>0</v>
      </c>
      <c r="F95" s="139">
        <f t="shared" si="9"/>
        <v>100</v>
      </c>
      <c r="G95" s="140"/>
      <c r="H95" s="63"/>
      <c r="I95" s="141"/>
      <c r="J95" s="257">
        <f t="shared" si="14"/>
        <v>0</v>
      </c>
      <c r="K95" s="256"/>
      <c r="L95" s="142">
        <f t="shared" si="10"/>
        <v>24993400</v>
      </c>
      <c r="M95" s="142">
        <f t="shared" si="10"/>
        <v>24993400</v>
      </c>
      <c r="N95" s="143"/>
      <c r="O95" s="142">
        <f t="shared" si="11"/>
        <v>0</v>
      </c>
      <c r="P95" s="144">
        <f t="shared" si="13"/>
        <v>100</v>
      </c>
    </row>
    <row r="96" spans="1:16" ht="26.25" x14ac:dyDescent="0.25">
      <c r="A96" s="63">
        <v>41034200</v>
      </c>
      <c r="B96" s="137" t="s">
        <v>135</v>
      </c>
      <c r="C96" s="138">
        <v>9652000</v>
      </c>
      <c r="D96" s="138">
        <v>9652000</v>
      </c>
      <c r="E96" s="138">
        <f t="shared" si="8"/>
        <v>0</v>
      </c>
      <c r="F96" s="139">
        <f t="shared" si="9"/>
        <v>100</v>
      </c>
      <c r="G96" s="140"/>
      <c r="H96" s="63"/>
      <c r="I96" s="141"/>
      <c r="J96" s="257">
        <f t="shared" si="14"/>
        <v>0</v>
      </c>
      <c r="K96" s="256"/>
      <c r="L96" s="142">
        <f t="shared" si="10"/>
        <v>9652000</v>
      </c>
      <c r="M96" s="142">
        <f t="shared" si="10"/>
        <v>9652000</v>
      </c>
      <c r="N96" s="143"/>
      <c r="O96" s="142">
        <f t="shared" si="11"/>
        <v>0</v>
      </c>
      <c r="P96" s="144">
        <f t="shared" si="13"/>
        <v>100</v>
      </c>
    </row>
    <row r="97" spans="1:16" ht="35.25" customHeight="1" x14ac:dyDescent="0.25">
      <c r="A97" s="63">
        <v>41034500</v>
      </c>
      <c r="B97" s="137" t="s">
        <v>310</v>
      </c>
      <c r="C97" s="138">
        <v>2650000</v>
      </c>
      <c r="D97" s="138">
        <v>2650000</v>
      </c>
      <c r="E97" s="138">
        <f t="shared" si="8"/>
        <v>0</v>
      </c>
      <c r="F97" s="139">
        <f t="shared" si="9"/>
        <v>100</v>
      </c>
      <c r="G97" s="140"/>
      <c r="H97" s="63"/>
      <c r="I97" s="141"/>
      <c r="J97" s="257"/>
      <c r="K97" s="256"/>
      <c r="L97" s="142">
        <f t="shared" si="10"/>
        <v>2650000</v>
      </c>
      <c r="M97" s="142">
        <f t="shared" si="10"/>
        <v>2650000</v>
      </c>
      <c r="N97" s="143"/>
      <c r="O97" s="142">
        <f t="shared" si="11"/>
        <v>0</v>
      </c>
      <c r="P97" s="144"/>
    </row>
    <row r="98" spans="1:16" s="132" customFormat="1" ht="30" x14ac:dyDescent="0.25">
      <c r="A98" s="127">
        <v>41040000</v>
      </c>
      <c r="B98" s="128" t="s">
        <v>181</v>
      </c>
      <c r="C98" s="129">
        <f>C99</f>
        <v>4844700</v>
      </c>
      <c r="D98" s="129">
        <f>D99</f>
        <v>4844700</v>
      </c>
      <c r="E98" s="129">
        <f t="shared" si="8"/>
        <v>0</v>
      </c>
      <c r="F98" s="130">
        <f t="shared" si="9"/>
        <v>100</v>
      </c>
      <c r="G98" s="134">
        <f>G99</f>
        <v>0</v>
      </c>
      <c r="H98" s="134">
        <f>H99</f>
        <v>0</v>
      </c>
      <c r="I98" s="133"/>
      <c r="J98" s="256">
        <f t="shared" si="14"/>
        <v>0</v>
      </c>
      <c r="K98" s="256"/>
      <c r="L98" s="129">
        <f t="shared" si="10"/>
        <v>4844700</v>
      </c>
      <c r="M98" s="129">
        <f t="shared" si="10"/>
        <v>4844700</v>
      </c>
      <c r="N98" s="127"/>
      <c r="O98" s="129">
        <f t="shared" si="11"/>
        <v>0</v>
      </c>
      <c r="P98" s="144">
        <f t="shared" si="13"/>
        <v>100</v>
      </c>
    </row>
    <row r="99" spans="1:16" ht="64.5" x14ac:dyDescent="0.25">
      <c r="A99" s="63">
        <v>41040200</v>
      </c>
      <c r="B99" s="137" t="s">
        <v>182</v>
      </c>
      <c r="C99" s="271">
        <v>4844700</v>
      </c>
      <c r="D99" s="271">
        <v>4844700</v>
      </c>
      <c r="E99" s="138">
        <f t="shared" si="8"/>
        <v>0</v>
      </c>
      <c r="F99" s="139">
        <f t="shared" si="9"/>
        <v>100</v>
      </c>
      <c r="G99" s="140"/>
      <c r="H99" s="63"/>
      <c r="I99" s="141"/>
      <c r="J99" s="257">
        <f t="shared" si="14"/>
        <v>0</v>
      </c>
      <c r="K99" s="256"/>
      <c r="L99" s="142">
        <f t="shared" si="10"/>
        <v>4844700</v>
      </c>
      <c r="M99" s="142">
        <f t="shared" si="10"/>
        <v>4844700</v>
      </c>
      <c r="N99" s="143"/>
      <c r="O99" s="142">
        <f t="shared" si="11"/>
        <v>0</v>
      </c>
      <c r="P99" s="131">
        <f t="shared" si="13"/>
        <v>100</v>
      </c>
    </row>
    <row r="100" spans="1:16" s="132" customFormat="1" ht="30" x14ac:dyDescent="0.25">
      <c r="A100" s="127">
        <v>41050000</v>
      </c>
      <c r="B100" s="128" t="s">
        <v>189</v>
      </c>
      <c r="C100" s="129">
        <f>C102+C103+C105+C104+C106+C101</f>
        <v>2402433</v>
      </c>
      <c r="D100" s="129">
        <f>D102+D103+D105+D104+D106+D101</f>
        <v>2402433</v>
      </c>
      <c r="E100" s="129">
        <f t="shared" si="8"/>
        <v>0</v>
      </c>
      <c r="F100" s="130">
        <f t="shared" si="9"/>
        <v>100</v>
      </c>
      <c r="G100" s="254">
        <f>G102+G103+G105</f>
        <v>272200</v>
      </c>
      <c r="H100" s="254">
        <f>H102+H103+H105</f>
        <v>0</v>
      </c>
      <c r="I100" s="255">
        <f>I102+I103+I105</f>
        <v>0</v>
      </c>
      <c r="J100" s="256">
        <f>H100-G100</f>
        <v>-272200</v>
      </c>
      <c r="K100" s="256"/>
      <c r="L100" s="129">
        <f t="shared" si="10"/>
        <v>2674633</v>
      </c>
      <c r="M100" s="129">
        <f t="shared" si="10"/>
        <v>2402433</v>
      </c>
      <c r="N100" s="129"/>
      <c r="O100" s="129">
        <f t="shared" si="11"/>
        <v>-272200</v>
      </c>
      <c r="P100" s="131">
        <f t="shared" si="13"/>
        <v>89.82290280573072</v>
      </c>
    </row>
    <row r="101" spans="1:16" s="145" customFormat="1" ht="45" x14ac:dyDescent="0.25">
      <c r="A101" s="143">
        <v>41051000</v>
      </c>
      <c r="B101" s="150" t="s">
        <v>350</v>
      </c>
      <c r="C101" s="142">
        <v>661607</v>
      </c>
      <c r="D101" s="142">
        <v>661607</v>
      </c>
      <c r="E101" s="138">
        <f t="shared" si="8"/>
        <v>0</v>
      </c>
      <c r="F101" s="139">
        <f t="shared" si="9"/>
        <v>100</v>
      </c>
      <c r="G101" s="269"/>
      <c r="H101" s="269"/>
      <c r="I101" s="266"/>
      <c r="J101" s="257"/>
      <c r="K101" s="257"/>
      <c r="L101" s="142">
        <f t="shared" si="10"/>
        <v>661607</v>
      </c>
      <c r="M101" s="142">
        <f t="shared" si="10"/>
        <v>661607</v>
      </c>
      <c r="N101" s="142"/>
      <c r="O101" s="142">
        <f t="shared" si="11"/>
        <v>0</v>
      </c>
      <c r="P101" s="144">
        <f t="shared" si="13"/>
        <v>100</v>
      </c>
    </row>
    <row r="102" spans="1:16" ht="45" x14ac:dyDescent="0.25">
      <c r="A102" s="263">
        <v>41051100</v>
      </c>
      <c r="B102" s="272" t="s">
        <v>309</v>
      </c>
      <c r="C102" s="138">
        <v>261153</v>
      </c>
      <c r="D102" s="138">
        <v>261153</v>
      </c>
      <c r="E102" s="138">
        <f t="shared" si="8"/>
        <v>0</v>
      </c>
      <c r="F102" s="139">
        <f t="shared" si="9"/>
        <v>100</v>
      </c>
      <c r="G102" s="264"/>
      <c r="H102" s="265"/>
      <c r="I102" s="266"/>
      <c r="J102" s="257">
        <f>H102-G102</f>
        <v>0</v>
      </c>
      <c r="K102" s="256"/>
      <c r="L102" s="142">
        <f t="shared" si="10"/>
        <v>261153</v>
      </c>
      <c r="M102" s="142">
        <f t="shared" si="10"/>
        <v>261153</v>
      </c>
      <c r="N102" s="142"/>
      <c r="O102" s="142">
        <f t="shared" si="11"/>
        <v>0</v>
      </c>
      <c r="P102" s="144">
        <f t="shared" si="13"/>
        <v>99.999999999999986</v>
      </c>
    </row>
    <row r="103" spans="1:16" ht="51.75" x14ac:dyDescent="0.25">
      <c r="A103" s="63">
        <v>41051200</v>
      </c>
      <c r="B103" s="137" t="s">
        <v>183</v>
      </c>
      <c r="C103" s="138">
        <v>338266</v>
      </c>
      <c r="D103" s="138">
        <v>338266</v>
      </c>
      <c r="E103" s="138">
        <f t="shared" si="8"/>
        <v>0</v>
      </c>
      <c r="F103" s="139">
        <f t="shared" si="9"/>
        <v>100</v>
      </c>
      <c r="G103" s="140"/>
      <c r="H103" s="63"/>
      <c r="I103" s="141"/>
      <c r="J103" s="257">
        <f t="shared" si="14"/>
        <v>0</v>
      </c>
      <c r="K103" s="256"/>
      <c r="L103" s="142">
        <f t="shared" si="10"/>
        <v>338266</v>
      </c>
      <c r="M103" s="142">
        <f t="shared" si="10"/>
        <v>338266</v>
      </c>
      <c r="N103" s="143"/>
      <c r="O103" s="142">
        <f t="shared" si="11"/>
        <v>0</v>
      </c>
      <c r="P103" s="144">
        <f t="shared" si="13"/>
        <v>100</v>
      </c>
    </row>
    <row r="104" spans="1:16" ht="51.75" x14ac:dyDescent="0.25">
      <c r="A104" s="270">
        <v>41051400</v>
      </c>
      <c r="B104" s="137" t="s">
        <v>308</v>
      </c>
      <c r="C104" s="138">
        <v>480067</v>
      </c>
      <c r="D104" s="138">
        <v>480067</v>
      </c>
      <c r="E104" s="138">
        <f t="shared" si="8"/>
        <v>0</v>
      </c>
      <c r="F104" s="139">
        <f t="shared" si="9"/>
        <v>100</v>
      </c>
      <c r="G104" s="140"/>
      <c r="H104" s="63"/>
      <c r="I104" s="141"/>
      <c r="J104" s="257"/>
      <c r="K104" s="256"/>
      <c r="L104" s="142">
        <f t="shared" si="10"/>
        <v>480067</v>
      </c>
      <c r="M104" s="142">
        <f t="shared" si="10"/>
        <v>480067</v>
      </c>
      <c r="N104" s="143"/>
      <c r="O104" s="142">
        <f t="shared" si="11"/>
        <v>0</v>
      </c>
      <c r="P104" s="144">
        <f t="shared" si="13"/>
        <v>100</v>
      </c>
    </row>
    <row r="105" spans="1:16" x14ac:dyDescent="0.25">
      <c r="A105" s="63">
        <v>41053900</v>
      </c>
      <c r="B105" s="137" t="s">
        <v>184</v>
      </c>
      <c r="C105" s="271">
        <v>372468</v>
      </c>
      <c r="D105" s="271">
        <v>372468</v>
      </c>
      <c r="E105" s="138">
        <f t="shared" si="8"/>
        <v>0</v>
      </c>
      <c r="F105" s="139">
        <f t="shared" si="9"/>
        <v>100</v>
      </c>
      <c r="G105" s="140">
        <v>272200</v>
      </c>
      <c r="H105" s="63"/>
      <c r="I105" s="141"/>
      <c r="J105" s="257">
        <f t="shared" si="14"/>
        <v>-272200</v>
      </c>
      <c r="K105" s="256"/>
      <c r="L105" s="142">
        <f t="shared" si="10"/>
        <v>644668</v>
      </c>
      <c r="M105" s="142">
        <f t="shared" si="10"/>
        <v>372468</v>
      </c>
      <c r="N105" s="143"/>
      <c r="O105" s="142">
        <f t="shared" si="11"/>
        <v>-272200</v>
      </c>
      <c r="P105" s="144">
        <f t="shared" si="13"/>
        <v>57.77671607711256</v>
      </c>
    </row>
    <row r="106" spans="1:16" ht="54.75" customHeight="1" x14ac:dyDescent="0.25">
      <c r="A106" s="270">
        <v>41054300</v>
      </c>
      <c r="B106" s="137" t="s">
        <v>586</v>
      </c>
      <c r="C106" s="271">
        <v>288872</v>
      </c>
      <c r="D106" s="271">
        <v>288872</v>
      </c>
      <c r="E106" s="138">
        <f t="shared" si="8"/>
        <v>0</v>
      </c>
      <c r="F106" s="139">
        <f t="shared" si="9"/>
        <v>100</v>
      </c>
      <c r="G106" s="140"/>
      <c r="H106" s="63"/>
      <c r="I106" s="141"/>
      <c r="J106" s="256"/>
      <c r="K106" s="256"/>
      <c r="L106" s="142">
        <f t="shared" si="10"/>
        <v>288872</v>
      </c>
      <c r="M106" s="142">
        <f t="shared" si="10"/>
        <v>288872</v>
      </c>
      <c r="N106" s="143"/>
      <c r="O106" s="142">
        <f t="shared" si="11"/>
        <v>0</v>
      </c>
      <c r="P106" s="144">
        <f t="shared" si="13"/>
        <v>100</v>
      </c>
    </row>
    <row r="107" spans="1:16" s="281" customFormat="1" x14ac:dyDescent="0.25">
      <c r="A107" s="334" t="s">
        <v>402</v>
      </c>
      <c r="B107" s="334"/>
      <c r="C107" s="278">
        <f>C8+C52+C83</f>
        <v>65751007</v>
      </c>
      <c r="D107" s="278">
        <f>D8+D52+D83</f>
        <v>66772033.960000001</v>
      </c>
      <c r="E107" s="278">
        <f t="shared" si="8"/>
        <v>1021026.9600000009</v>
      </c>
      <c r="F107" s="278">
        <f t="shared" si="9"/>
        <v>101.55286893172601</v>
      </c>
      <c r="G107" s="278">
        <f>G8+G52+G83</f>
        <v>4012005.41</v>
      </c>
      <c r="H107" s="278">
        <f>H8+H52+H83</f>
        <v>4919730.6099999994</v>
      </c>
      <c r="I107" s="278">
        <f>I8+I52+I83</f>
        <v>0</v>
      </c>
      <c r="J107" s="279">
        <f t="shared" si="14"/>
        <v>907725.19999999925</v>
      </c>
      <c r="K107" s="279">
        <f>H107/G107%</f>
        <v>122.62522372820028</v>
      </c>
      <c r="L107" s="278">
        <f t="shared" si="10"/>
        <v>69763012.409999996</v>
      </c>
      <c r="M107" s="278">
        <f t="shared" si="10"/>
        <v>71691764.569999993</v>
      </c>
      <c r="N107" s="278">
        <f>N8+N52+N83</f>
        <v>108793</v>
      </c>
      <c r="O107" s="278">
        <f t="shared" si="11"/>
        <v>1928752.1599999964</v>
      </c>
      <c r="P107" s="280">
        <f t="shared" si="13"/>
        <v>102.76472029141264</v>
      </c>
    </row>
    <row r="108" spans="1:16" s="281" customFormat="1" x14ac:dyDescent="0.25">
      <c r="A108" s="334" t="s">
        <v>42</v>
      </c>
      <c r="B108" s="334"/>
      <c r="C108" s="282">
        <f>C107+C91</f>
        <v>111925540</v>
      </c>
      <c r="D108" s="282">
        <f>D107+D91</f>
        <v>112946566.96000001</v>
      </c>
      <c r="E108" s="282">
        <f t="shared" si="8"/>
        <v>1021026.9600000083</v>
      </c>
      <c r="F108" s="282">
        <f t="shared" si="9"/>
        <v>100.91223768944961</v>
      </c>
      <c r="G108" s="282">
        <f>G107+G91</f>
        <v>4284205.41</v>
      </c>
      <c r="H108" s="282">
        <f>H107+H91</f>
        <v>4919730.6099999994</v>
      </c>
      <c r="I108" s="282">
        <f>I107+I91</f>
        <v>0</v>
      </c>
      <c r="J108" s="279">
        <f t="shared" si="14"/>
        <v>635525.19999999925</v>
      </c>
      <c r="K108" s="279">
        <f>H108/G108%</f>
        <v>114.83414400524738</v>
      </c>
      <c r="L108" s="278">
        <f t="shared" si="10"/>
        <v>116209745.41</v>
      </c>
      <c r="M108" s="278">
        <f t="shared" si="10"/>
        <v>117866297.57000001</v>
      </c>
      <c r="N108" s="282">
        <f>N107+N91</f>
        <v>108793</v>
      </c>
      <c r="O108" s="278">
        <f t="shared" si="11"/>
        <v>1656552.1600000113</v>
      </c>
      <c r="P108" s="280">
        <f t="shared" si="13"/>
        <v>101.42548471658338</v>
      </c>
    </row>
    <row r="110" spans="1:16" x14ac:dyDescent="0.25">
      <c r="D110" s="117"/>
      <c r="E110" s="13" t="s">
        <v>579</v>
      </c>
    </row>
  </sheetData>
  <mergeCells count="8">
    <mergeCell ref="A107:B107"/>
    <mergeCell ref="A108:B108"/>
    <mergeCell ref="A4:O4"/>
    <mergeCell ref="A6:A7"/>
    <mergeCell ref="B6:B7"/>
    <mergeCell ref="C6:F6"/>
    <mergeCell ref="G6:K6"/>
    <mergeCell ref="L6:P6"/>
  </mergeCells>
  <pageMargins left="1.1023622047244095" right="0.31496062992125984" top="1.1811023622047245" bottom="0.78740157480314965" header="0.31496062992125984" footer="0.31496062992125984"/>
  <pageSetup paperSize="9" scale="5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121"/>
  <sheetViews>
    <sheetView showGridLines="0" showZeros="0" topLeftCell="B1" zoomScale="80" zoomScaleNormal="80" zoomScaleSheetLayoutView="90" workbookViewId="0">
      <pane xSplit="5" ySplit="9" topLeftCell="G110" activePane="bottomRight" state="frozenSplit"/>
      <selection activeCell="B1" sqref="B1"/>
      <selection pane="topRight" activeCell="O1" sqref="O1"/>
      <selection pane="bottomLeft" activeCell="B13" sqref="B13"/>
      <selection pane="bottomRight" activeCell="O3" sqref="O3"/>
    </sheetView>
  </sheetViews>
  <sheetFormatPr defaultColWidth="7.85546875" defaultRowHeight="12.75" x14ac:dyDescent="0.2"/>
  <cols>
    <col min="1" max="1" width="3.28515625" style="160" hidden="1" customWidth="1"/>
    <col min="2" max="2" width="10.28515625" style="160" customWidth="1"/>
    <col min="3" max="3" width="0.140625" style="160" hidden="1" customWidth="1"/>
    <col min="4" max="4" width="10" style="160" customWidth="1"/>
    <col min="5" max="5" width="11.7109375" style="160" customWidth="1"/>
    <col min="6" max="6" width="50.5703125" style="160" customWidth="1"/>
    <col min="7" max="7" width="13.140625" style="160" customWidth="1"/>
    <col min="8" max="8" width="12.7109375" style="160" customWidth="1"/>
    <col min="9" max="9" width="12" style="160" customWidth="1"/>
    <col min="10" max="10" width="10.85546875" style="160" customWidth="1"/>
    <col min="11" max="11" width="7.85546875" style="160" customWidth="1"/>
    <col min="12" max="13" width="12.5703125" style="160" customWidth="1"/>
    <col min="14" max="14" width="12.85546875" style="287" customWidth="1"/>
    <col min="15" max="15" width="11.7109375" style="160" customWidth="1"/>
    <col min="16" max="16" width="9.5703125" style="160" customWidth="1"/>
    <col min="17" max="17" width="10" style="160" customWidth="1"/>
    <col min="18" max="18" width="11.140625" style="160" customWidth="1"/>
    <col min="19" max="19" width="12.85546875" style="160" customWidth="1"/>
    <col min="20" max="184" width="7.85546875" style="161"/>
    <col min="185" max="185" width="0" style="161" hidden="1" customWidth="1"/>
    <col min="186" max="186" width="10.28515625" style="161" customWidth="1"/>
    <col min="187" max="187" width="0" style="161" hidden="1" customWidth="1"/>
    <col min="188" max="188" width="10" style="161" customWidth="1"/>
    <col min="189" max="189" width="11.7109375" style="161" customWidth="1"/>
    <col min="190" max="190" width="48.42578125" style="161" customWidth="1"/>
    <col min="191" max="191" width="13.140625" style="161" customWidth="1"/>
    <col min="192" max="192" width="12.7109375" style="161" customWidth="1"/>
    <col min="193" max="193" width="12" style="161" customWidth="1"/>
    <col min="194" max="194" width="10.85546875" style="161" customWidth="1"/>
    <col min="195" max="195" width="7.85546875" style="161" customWidth="1"/>
    <col min="196" max="197" width="12.5703125" style="161" customWidth="1"/>
    <col min="198" max="198" width="12.85546875" style="161" customWidth="1"/>
    <col min="199" max="199" width="11.7109375" style="161" customWidth="1"/>
    <col min="200" max="200" width="9.5703125" style="161" customWidth="1"/>
    <col min="201" max="201" width="10" style="161" customWidth="1"/>
    <col min="202" max="202" width="12.42578125" style="161" customWidth="1"/>
    <col min="203" max="203" width="11.5703125" style="161" customWidth="1"/>
    <col min="204" max="440" width="7.85546875" style="161"/>
    <col min="441" max="441" width="0" style="161" hidden="1" customWidth="1"/>
    <col min="442" max="442" width="10.28515625" style="161" customWidth="1"/>
    <col min="443" max="443" width="0" style="161" hidden="1" customWidth="1"/>
    <col min="444" max="444" width="10" style="161" customWidth="1"/>
    <col min="445" max="445" width="11.7109375" style="161" customWidth="1"/>
    <col min="446" max="446" width="48.42578125" style="161" customWidth="1"/>
    <col min="447" max="447" width="13.140625" style="161" customWidth="1"/>
    <col min="448" max="448" width="12.7109375" style="161" customWidth="1"/>
    <col min="449" max="449" width="12" style="161" customWidth="1"/>
    <col min="450" max="450" width="10.85546875" style="161" customWidth="1"/>
    <col min="451" max="451" width="7.85546875" style="161" customWidth="1"/>
    <col min="452" max="453" width="12.5703125" style="161" customWidth="1"/>
    <col min="454" max="454" width="12.85546875" style="161" customWidth="1"/>
    <col min="455" max="455" width="11.7109375" style="161" customWidth="1"/>
    <col min="456" max="456" width="9.5703125" style="161" customWidth="1"/>
    <col min="457" max="457" width="10" style="161" customWidth="1"/>
    <col min="458" max="458" width="12.42578125" style="161" customWidth="1"/>
    <col min="459" max="459" width="11.5703125" style="161" customWidth="1"/>
    <col min="460" max="696" width="7.85546875" style="161"/>
    <col min="697" max="697" width="0" style="161" hidden="1" customWidth="1"/>
    <col min="698" max="698" width="10.28515625" style="161" customWidth="1"/>
    <col min="699" max="699" width="0" style="161" hidden="1" customWidth="1"/>
    <col min="700" max="700" width="10" style="161" customWidth="1"/>
    <col min="701" max="701" width="11.7109375" style="161" customWidth="1"/>
    <col min="702" max="702" width="48.42578125" style="161" customWidth="1"/>
    <col min="703" max="703" width="13.140625" style="161" customWidth="1"/>
    <col min="704" max="704" width="12.7109375" style="161" customWidth="1"/>
    <col min="705" max="705" width="12" style="161" customWidth="1"/>
    <col min="706" max="706" width="10.85546875" style="161" customWidth="1"/>
    <col min="707" max="707" width="7.85546875" style="161" customWidth="1"/>
    <col min="708" max="709" width="12.5703125" style="161" customWidth="1"/>
    <col min="710" max="710" width="12.85546875" style="161" customWidth="1"/>
    <col min="711" max="711" width="11.7109375" style="161" customWidth="1"/>
    <col min="712" max="712" width="9.5703125" style="161" customWidth="1"/>
    <col min="713" max="713" width="10" style="161" customWidth="1"/>
    <col min="714" max="714" width="12.42578125" style="161" customWidth="1"/>
    <col min="715" max="715" width="11.5703125" style="161" customWidth="1"/>
    <col min="716" max="952" width="7.85546875" style="161"/>
    <col min="953" max="953" width="0" style="161" hidden="1" customWidth="1"/>
    <col min="954" max="954" width="10.28515625" style="161" customWidth="1"/>
    <col min="955" max="955" width="0" style="161" hidden="1" customWidth="1"/>
    <col min="956" max="956" width="10" style="161" customWidth="1"/>
    <col min="957" max="957" width="11.7109375" style="161" customWidth="1"/>
    <col min="958" max="958" width="48.42578125" style="161" customWidth="1"/>
    <col min="959" max="959" width="13.140625" style="161" customWidth="1"/>
    <col min="960" max="960" width="12.7109375" style="161" customWidth="1"/>
    <col min="961" max="961" width="12" style="161" customWidth="1"/>
    <col min="962" max="962" width="10.85546875" style="161" customWidth="1"/>
    <col min="963" max="963" width="7.85546875" style="161" customWidth="1"/>
    <col min="964" max="965" width="12.5703125" style="161" customWidth="1"/>
    <col min="966" max="966" width="12.85546875" style="161" customWidth="1"/>
    <col min="967" max="967" width="11.7109375" style="161" customWidth="1"/>
    <col min="968" max="968" width="9.5703125" style="161" customWidth="1"/>
    <col min="969" max="969" width="10" style="161" customWidth="1"/>
    <col min="970" max="970" width="12.42578125" style="161" customWidth="1"/>
    <col min="971" max="971" width="11.5703125" style="161" customWidth="1"/>
    <col min="972" max="1208" width="7.85546875" style="161"/>
    <col min="1209" max="1209" width="0" style="161" hidden="1" customWidth="1"/>
    <col min="1210" max="1210" width="10.28515625" style="161" customWidth="1"/>
    <col min="1211" max="1211" width="0" style="161" hidden="1" customWidth="1"/>
    <col min="1212" max="1212" width="10" style="161" customWidth="1"/>
    <col min="1213" max="1213" width="11.7109375" style="161" customWidth="1"/>
    <col min="1214" max="1214" width="48.42578125" style="161" customWidth="1"/>
    <col min="1215" max="1215" width="13.140625" style="161" customWidth="1"/>
    <col min="1216" max="1216" width="12.7109375" style="161" customWidth="1"/>
    <col min="1217" max="1217" width="12" style="161" customWidth="1"/>
    <col min="1218" max="1218" width="10.85546875" style="161" customWidth="1"/>
    <col min="1219" max="1219" width="7.85546875" style="161" customWidth="1"/>
    <col min="1220" max="1221" width="12.5703125" style="161" customWidth="1"/>
    <col min="1222" max="1222" width="12.85546875" style="161" customWidth="1"/>
    <col min="1223" max="1223" width="11.7109375" style="161" customWidth="1"/>
    <col min="1224" max="1224" width="9.5703125" style="161" customWidth="1"/>
    <col min="1225" max="1225" width="10" style="161" customWidth="1"/>
    <col min="1226" max="1226" width="12.42578125" style="161" customWidth="1"/>
    <col min="1227" max="1227" width="11.5703125" style="161" customWidth="1"/>
    <col min="1228" max="1464" width="7.85546875" style="161"/>
    <col min="1465" max="1465" width="0" style="161" hidden="1" customWidth="1"/>
    <col min="1466" max="1466" width="10.28515625" style="161" customWidth="1"/>
    <col min="1467" max="1467" width="0" style="161" hidden="1" customWidth="1"/>
    <col min="1468" max="1468" width="10" style="161" customWidth="1"/>
    <col min="1469" max="1469" width="11.7109375" style="161" customWidth="1"/>
    <col min="1470" max="1470" width="48.42578125" style="161" customWidth="1"/>
    <col min="1471" max="1471" width="13.140625" style="161" customWidth="1"/>
    <col min="1472" max="1472" width="12.7109375" style="161" customWidth="1"/>
    <col min="1473" max="1473" width="12" style="161" customWidth="1"/>
    <col min="1474" max="1474" width="10.85546875" style="161" customWidth="1"/>
    <col min="1475" max="1475" width="7.85546875" style="161" customWidth="1"/>
    <col min="1476" max="1477" width="12.5703125" style="161" customWidth="1"/>
    <col min="1478" max="1478" width="12.85546875" style="161" customWidth="1"/>
    <col min="1479" max="1479" width="11.7109375" style="161" customWidth="1"/>
    <col min="1480" max="1480" width="9.5703125" style="161" customWidth="1"/>
    <col min="1481" max="1481" width="10" style="161" customWidth="1"/>
    <col min="1482" max="1482" width="12.42578125" style="161" customWidth="1"/>
    <col min="1483" max="1483" width="11.5703125" style="161" customWidth="1"/>
    <col min="1484" max="1720" width="7.85546875" style="161"/>
    <col min="1721" max="1721" width="0" style="161" hidden="1" customWidth="1"/>
    <col min="1722" max="1722" width="10.28515625" style="161" customWidth="1"/>
    <col min="1723" max="1723" width="0" style="161" hidden="1" customWidth="1"/>
    <col min="1724" max="1724" width="10" style="161" customWidth="1"/>
    <col min="1725" max="1725" width="11.7109375" style="161" customWidth="1"/>
    <col min="1726" max="1726" width="48.42578125" style="161" customWidth="1"/>
    <col min="1727" max="1727" width="13.140625" style="161" customWidth="1"/>
    <col min="1728" max="1728" width="12.7109375" style="161" customWidth="1"/>
    <col min="1729" max="1729" width="12" style="161" customWidth="1"/>
    <col min="1730" max="1730" width="10.85546875" style="161" customWidth="1"/>
    <col min="1731" max="1731" width="7.85546875" style="161" customWidth="1"/>
    <col min="1732" max="1733" width="12.5703125" style="161" customWidth="1"/>
    <col min="1734" max="1734" width="12.85546875" style="161" customWidth="1"/>
    <col min="1735" max="1735" width="11.7109375" style="161" customWidth="1"/>
    <col min="1736" max="1736" width="9.5703125" style="161" customWidth="1"/>
    <col min="1737" max="1737" width="10" style="161" customWidth="1"/>
    <col min="1738" max="1738" width="12.42578125" style="161" customWidth="1"/>
    <col min="1739" max="1739" width="11.5703125" style="161" customWidth="1"/>
    <col min="1740" max="1976" width="7.85546875" style="161"/>
    <col min="1977" max="1977" width="0" style="161" hidden="1" customWidth="1"/>
    <col min="1978" max="1978" width="10.28515625" style="161" customWidth="1"/>
    <col min="1979" max="1979" width="0" style="161" hidden="1" customWidth="1"/>
    <col min="1980" max="1980" width="10" style="161" customWidth="1"/>
    <col min="1981" max="1981" width="11.7109375" style="161" customWidth="1"/>
    <col min="1982" max="1982" width="48.42578125" style="161" customWidth="1"/>
    <col min="1983" max="1983" width="13.140625" style="161" customWidth="1"/>
    <col min="1984" max="1984" width="12.7109375" style="161" customWidth="1"/>
    <col min="1985" max="1985" width="12" style="161" customWidth="1"/>
    <col min="1986" max="1986" width="10.85546875" style="161" customWidth="1"/>
    <col min="1987" max="1987" width="7.85546875" style="161" customWidth="1"/>
    <col min="1988" max="1989" width="12.5703125" style="161" customWidth="1"/>
    <col min="1990" max="1990" width="12.85546875" style="161" customWidth="1"/>
    <col min="1991" max="1991" width="11.7109375" style="161" customWidth="1"/>
    <col min="1992" max="1992" width="9.5703125" style="161" customWidth="1"/>
    <col min="1993" max="1993" width="10" style="161" customWidth="1"/>
    <col min="1994" max="1994" width="12.42578125" style="161" customWidth="1"/>
    <col min="1995" max="1995" width="11.5703125" style="161" customWidth="1"/>
    <col min="1996" max="2232" width="7.85546875" style="161"/>
    <col min="2233" max="2233" width="0" style="161" hidden="1" customWidth="1"/>
    <col min="2234" max="2234" width="10.28515625" style="161" customWidth="1"/>
    <col min="2235" max="2235" width="0" style="161" hidden="1" customWidth="1"/>
    <col min="2236" max="2236" width="10" style="161" customWidth="1"/>
    <col min="2237" max="2237" width="11.7109375" style="161" customWidth="1"/>
    <col min="2238" max="2238" width="48.42578125" style="161" customWidth="1"/>
    <col min="2239" max="2239" width="13.140625" style="161" customWidth="1"/>
    <col min="2240" max="2240" width="12.7109375" style="161" customWidth="1"/>
    <col min="2241" max="2241" width="12" style="161" customWidth="1"/>
    <col min="2242" max="2242" width="10.85546875" style="161" customWidth="1"/>
    <col min="2243" max="2243" width="7.85546875" style="161" customWidth="1"/>
    <col min="2244" max="2245" width="12.5703125" style="161" customWidth="1"/>
    <col min="2246" max="2246" width="12.85546875" style="161" customWidth="1"/>
    <col min="2247" max="2247" width="11.7109375" style="161" customWidth="1"/>
    <col min="2248" max="2248" width="9.5703125" style="161" customWidth="1"/>
    <col min="2249" max="2249" width="10" style="161" customWidth="1"/>
    <col min="2250" max="2250" width="12.42578125" style="161" customWidth="1"/>
    <col min="2251" max="2251" width="11.5703125" style="161" customWidth="1"/>
    <col min="2252" max="2488" width="7.85546875" style="161"/>
    <col min="2489" max="2489" width="0" style="161" hidden="1" customWidth="1"/>
    <col min="2490" max="2490" width="10.28515625" style="161" customWidth="1"/>
    <col min="2491" max="2491" width="0" style="161" hidden="1" customWidth="1"/>
    <col min="2492" max="2492" width="10" style="161" customWidth="1"/>
    <col min="2493" max="2493" width="11.7109375" style="161" customWidth="1"/>
    <col min="2494" max="2494" width="48.42578125" style="161" customWidth="1"/>
    <col min="2495" max="2495" width="13.140625" style="161" customWidth="1"/>
    <col min="2496" max="2496" width="12.7109375" style="161" customWidth="1"/>
    <col min="2497" max="2497" width="12" style="161" customWidth="1"/>
    <col min="2498" max="2498" width="10.85546875" style="161" customWidth="1"/>
    <col min="2499" max="2499" width="7.85546875" style="161" customWidth="1"/>
    <col min="2500" max="2501" width="12.5703125" style="161" customWidth="1"/>
    <col min="2502" max="2502" width="12.85546875" style="161" customWidth="1"/>
    <col min="2503" max="2503" width="11.7109375" style="161" customWidth="1"/>
    <col min="2504" max="2504" width="9.5703125" style="161" customWidth="1"/>
    <col min="2505" max="2505" width="10" style="161" customWidth="1"/>
    <col min="2506" max="2506" width="12.42578125" style="161" customWidth="1"/>
    <col min="2507" max="2507" width="11.5703125" style="161" customWidth="1"/>
    <col min="2508" max="2744" width="7.85546875" style="161"/>
    <col min="2745" max="2745" width="0" style="161" hidden="1" customWidth="1"/>
    <col min="2746" max="2746" width="10.28515625" style="161" customWidth="1"/>
    <col min="2747" max="2747" width="0" style="161" hidden="1" customWidth="1"/>
    <col min="2748" max="2748" width="10" style="161" customWidth="1"/>
    <col min="2749" max="2749" width="11.7109375" style="161" customWidth="1"/>
    <col min="2750" max="2750" width="48.42578125" style="161" customWidth="1"/>
    <col min="2751" max="2751" width="13.140625" style="161" customWidth="1"/>
    <col min="2752" max="2752" width="12.7109375" style="161" customWidth="1"/>
    <col min="2753" max="2753" width="12" style="161" customWidth="1"/>
    <col min="2754" max="2754" width="10.85546875" style="161" customWidth="1"/>
    <col min="2755" max="2755" width="7.85546875" style="161" customWidth="1"/>
    <col min="2756" max="2757" width="12.5703125" style="161" customWidth="1"/>
    <col min="2758" max="2758" width="12.85546875" style="161" customWidth="1"/>
    <col min="2759" max="2759" width="11.7109375" style="161" customWidth="1"/>
    <col min="2760" max="2760" width="9.5703125" style="161" customWidth="1"/>
    <col min="2761" max="2761" width="10" style="161" customWidth="1"/>
    <col min="2762" max="2762" width="12.42578125" style="161" customWidth="1"/>
    <col min="2763" max="2763" width="11.5703125" style="161" customWidth="1"/>
    <col min="2764" max="3000" width="7.85546875" style="161"/>
    <col min="3001" max="3001" width="0" style="161" hidden="1" customWidth="1"/>
    <col min="3002" max="3002" width="10.28515625" style="161" customWidth="1"/>
    <col min="3003" max="3003" width="0" style="161" hidden="1" customWidth="1"/>
    <col min="3004" max="3004" width="10" style="161" customWidth="1"/>
    <col min="3005" max="3005" width="11.7109375" style="161" customWidth="1"/>
    <col min="3006" max="3006" width="48.42578125" style="161" customWidth="1"/>
    <col min="3007" max="3007" width="13.140625" style="161" customWidth="1"/>
    <col min="3008" max="3008" width="12.7109375" style="161" customWidth="1"/>
    <col min="3009" max="3009" width="12" style="161" customWidth="1"/>
    <col min="3010" max="3010" width="10.85546875" style="161" customWidth="1"/>
    <col min="3011" max="3011" width="7.85546875" style="161" customWidth="1"/>
    <col min="3012" max="3013" width="12.5703125" style="161" customWidth="1"/>
    <col min="3014" max="3014" width="12.85546875" style="161" customWidth="1"/>
    <col min="3015" max="3015" width="11.7109375" style="161" customWidth="1"/>
    <col min="3016" max="3016" width="9.5703125" style="161" customWidth="1"/>
    <col min="3017" max="3017" width="10" style="161" customWidth="1"/>
    <col min="3018" max="3018" width="12.42578125" style="161" customWidth="1"/>
    <col min="3019" max="3019" width="11.5703125" style="161" customWidth="1"/>
    <col min="3020" max="3256" width="7.85546875" style="161"/>
    <col min="3257" max="3257" width="0" style="161" hidden="1" customWidth="1"/>
    <col min="3258" max="3258" width="10.28515625" style="161" customWidth="1"/>
    <col min="3259" max="3259" width="0" style="161" hidden="1" customWidth="1"/>
    <col min="3260" max="3260" width="10" style="161" customWidth="1"/>
    <col min="3261" max="3261" width="11.7109375" style="161" customWidth="1"/>
    <col min="3262" max="3262" width="48.42578125" style="161" customWidth="1"/>
    <col min="3263" max="3263" width="13.140625" style="161" customWidth="1"/>
    <col min="3264" max="3264" width="12.7109375" style="161" customWidth="1"/>
    <col min="3265" max="3265" width="12" style="161" customWidth="1"/>
    <col min="3266" max="3266" width="10.85546875" style="161" customWidth="1"/>
    <col min="3267" max="3267" width="7.85546875" style="161" customWidth="1"/>
    <col min="3268" max="3269" width="12.5703125" style="161" customWidth="1"/>
    <col min="3270" max="3270" width="12.85546875" style="161" customWidth="1"/>
    <col min="3271" max="3271" width="11.7109375" style="161" customWidth="1"/>
    <col min="3272" max="3272" width="9.5703125" style="161" customWidth="1"/>
    <col min="3273" max="3273" width="10" style="161" customWidth="1"/>
    <col min="3274" max="3274" width="12.42578125" style="161" customWidth="1"/>
    <col min="3275" max="3275" width="11.5703125" style="161" customWidth="1"/>
    <col min="3276" max="3512" width="7.85546875" style="161"/>
    <col min="3513" max="3513" width="0" style="161" hidden="1" customWidth="1"/>
    <col min="3514" max="3514" width="10.28515625" style="161" customWidth="1"/>
    <col min="3515" max="3515" width="0" style="161" hidden="1" customWidth="1"/>
    <col min="3516" max="3516" width="10" style="161" customWidth="1"/>
    <col min="3517" max="3517" width="11.7109375" style="161" customWidth="1"/>
    <col min="3518" max="3518" width="48.42578125" style="161" customWidth="1"/>
    <col min="3519" max="3519" width="13.140625" style="161" customWidth="1"/>
    <col min="3520" max="3520" width="12.7109375" style="161" customWidth="1"/>
    <col min="3521" max="3521" width="12" style="161" customWidth="1"/>
    <col min="3522" max="3522" width="10.85546875" style="161" customWidth="1"/>
    <col min="3523" max="3523" width="7.85546875" style="161" customWidth="1"/>
    <col min="3524" max="3525" width="12.5703125" style="161" customWidth="1"/>
    <col min="3526" max="3526" width="12.85546875" style="161" customWidth="1"/>
    <col min="3527" max="3527" width="11.7109375" style="161" customWidth="1"/>
    <col min="3528" max="3528" width="9.5703125" style="161" customWidth="1"/>
    <col min="3529" max="3529" width="10" style="161" customWidth="1"/>
    <col min="3530" max="3530" width="12.42578125" style="161" customWidth="1"/>
    <col min="3531" max="3531" width="11.5703125" style="161" customWidth="1"/>
    <col min="3532" max="3768" width="7.85546875" style="161"/>
    <col min="3769" max="3769" width="0" style="161" hidden="1" customWidth="1"/>
    <col min="3770" max="3770" width="10.28515625" style="161" customWidth="1"/>
    <col min="3771" max="3771" width="0" style="161" hidden="1" customWidth="1"/>
    <col min="3772" max="3772" width="10" style="161" customWidth="1"/>
    <col min="3773" max="3773" width="11.7109375" style="161" customWidth="1"/>
    <col min="3774" max="3774" width="48.42578125" style="161" customWidth="1"/>
    <col min="3775" max="3775" width="13.140625" style="161" customWidth="1"/>
    <col min="3776" max="3776" width="12.7109375" style="161" customWidth="1"/>
    <col min="3777" max="3777" width="12" style="161" customWidth="1"/>
    <col min="3778" max="3778" width="10.85546875" style="161" customWidth="1"/>
    <col min="3779" max="3779" width="7.85546875" style="161" customWidth="1"/>
    <col min="3780" max="3781" width="12.5703125" style="161" customWidth="1"/>
    <col min="3782" max="3782" width="12.85546875" style="161" customWidth="1"/>
    <col min="3783" max="3783" width="11.7109375" style="161" customWidth="1"/>
    <col min="3784" max="3784" width="9.5703125" style="161" customWidth="1"/>
    <col min="3785" max="3785" width="10" style="161" customWidth="1"/>
    <col min="3786" max="3786" width="12.42578125" style="161" customWidth="1"/>
    <col min="3787" max="3787" width="11.5703125" style="161" customWidth="1"/>
    <col min="3788" max="4024" width="7.85546875" style="161"/>
    <col min="4025" max="4025" width="0" style="161" hidden="1" customWidth="1"/>
    <col min="4026" max="4026" width="10.28515625" style="161" customWidth="1"/>
    <col min="4027" max="4027" width="0" style="161" hidden="1" customWidth="1"/>
    <col min="4028" max="4028" width="10" style="161" customWidth="1"/>
    <col min="4029" max="4029" width="11.7109375" style="161" customWidth="1"/>
    <col min="4030" max="4030" width="48.42578125" style="161" customWidth="1"/>
    <col min="4031" max="4031" width="13.140625" style="161" customWidth="1"/>
    <col min="4032" max="4032" width="12.7109375" style="161" customWidth="1"/>
    <col min="4033" max="4033" width="12" style="161" customWidth="1"/>
    <col min="4034" max="4034" width="10.85546875" style="161" customWidth="1"/>
    <col min="4035" max="4035" width="7.85546875" style="161" customWidth="1"/>
    <col min="4036" max="4037" width="12.5703125" style="161" customWidth="1"/>
    <col min="4038" max="4038" width="12.85546875" style="161" customWidth="1"/>
    <col min="4039" max="4039" width="11.7109375" style="161" customWidth="1"/>
    <col min="4040" max="4040" width="9.5703125" style="161" customWidth="1"/>
    <col min="4041" max="4041" width="10" style="161" customWidth="1"/>
    <col min="4042" max="4042" width="12.42578125" style="161" customWidth="1"/>
    <col min="4043" max="4043" width="11.5703125" style="161" customWidth="1"/>
    <col min="4044" max="4280" width="7.85546875" style="161"/>
    <col min="4281" max="4281" width="0" style="161" hidden="1" customWidth="1"/>
    <col min="4282" max="4282" width="10.28515625" style="161" customWidth="1"/>
    <col min="4283" max="4283" width="0" style="161" hidden="1" customWidth="1"/>
    <col min="4284" max="4284" width="10" style="161" customWidth="1"/>
    <col min="4285" max="4285" width="11.7109375" style="161" customWidth="1"/>
    <col min="4286" max="4286" width="48.42578125" style="161" customWidth="1"/>
    <col min="4287" max="4287" width="13.140625" style="161" customWidth="1"/>
    <col min="4288" max="4288" width="12.7109375" style="161" customWidth="1"/>
    <col min="4289" max="4289" width="12" style="161" customWidth="1"/>
    <col min="4290" max="4290" width="10.85546875" style="161" customWidth="1"/>
    <col min="4291" max="4291" width="7.85546875" style="161" customWidth="1"/>
    <col min="4292" max="4293" width="12.5703125" style="161" customWidth="1"/>
    <col min="4294" max="4294" width="12.85546875" style="161" customWidth="1"/>
    <col min="4295" max="4295" width="11.7109375" style="161" customWidth="1"/>
    <col min="4296" max="4296" width="9.5703125" style="161" customWidth="1"/>
    <col min="4297" max="4297" width="10" style="161" customWidth="1"/>
    <col min="4298" max="4298" width="12.42578125" style="161" customWidth="1"/>
    <col min="4299" max="4299" width="11.5703125" style="161" customWidth="1"/>
    <col min="4300" max="4536" width="7.85546875" style="161"/>
    <col min="4537" max="4537" width="0" style="161" hidden="1" customWidth="1"/>
    <col min="4538" max="4538" width="10.28515625" style="161" customWidth="1"/>
    <col min="4539" max="4539" width="0" style="161" hidden="1" customWidth="1"/>
    <col min="4540" max="4540" width="10" style="161" customWidth="1"/>
    <col min="4541" max="4541" width="11.7109375" style="161" customWidth="1"/>
    <col min="4542" max="4542" width="48.42578125" style="161" customWidth="1"/>
    <col min="4543" max="4543" width="13.140625" style="161" customWidth="1"/>
    <col min="4544" max="4544" width="12.7109375" style="161" customWidth="1"/>
    <col min="4545" max="4545" width="12" style="161" customWidth="1"/>
    <col min="4546" max="4546" width="10.85546875" style="161" customWidth="1"/>
    <col min="4547" max="4547" width="7.85546875" style="161" customWidth="1"/>
    <col min="4548" max="4549" width="12.5703125" style="161" customWidth="1"/>
    <col min="4550" max="4550" width="12.85546875" style="161" customWidth="1"/>
    <col min="4551" max="4551" width="11.7109375" style="161" customWidth="1"/>
    <col min="4552" max="4552" width="9.5703125" style="161" customWidth="1"/>
    <col min="4553" max="4553" width="10" style="161" customWidth="1"/>
    <col min="4554" max="4554" width="12.42578125" style="161" customWidth="1"/>
    <col min="4555" max="4555" width="11.5703125" style="161" customWidth="1"/>
    <col min="4556" max="4792" width="7.85546875" style="161"/>
    <col min="4793" max="4793" width="0" style="161" hidden="1" customWidth="1"/>
    <col min="4794" max="4794" width="10.28515625" style="161" customWidth="1"/>
    <col min="4795" max="4795" width="0" style="161" hidden="1" customWidth="1"/>
    <col min="4796" max="4796" width="10" style="161" customWidth="1"/>
    <col min="4797" max="4797" width="11.7109375" style="161" customWidth="1"/>
    <col min="4798" max="4798" width="48.42578125" style="161" customWidth="1"/>
    <col min="4799" max="4799" width="13.140625" style="161" customWidth="1"/>
    <col min="4800" max="4800" width="12.7109375" style="161" customWidth="1"/>
    <col min="4801" max="4801" width="12" style="161" customWidth="1"/>
    <col min="4802" max="4802" width="10.85546875" style="161" customWidth="1"/>
    <col min="4803" max="4803" width="7.85546875" style="161" customWidth="1"/>
    <col min="4804" max="4805" width="12.5703125" style="161" customWidth="1"/>
    <col min="4806" max="4806" width="12.85546875" style="161" customWidth="1"/>
    <col min="4807" max="4807" width="11.7109375" style="161" customWidth="1"/>
    <col min="4808" max="4808" width="9.5703125" style="161" customWidth="1"/>
    <col min="4809" max="4809" width="10" style="161" customWidth="1"/>
    <col min="4810" max="4810" width="12.42578125" style="161" customWidth="1"/>
    <col min="4811" max="4811" width="11.5703125" style="161" customWidth="1"/>
    <col min="4812" max="5048" width="7.85546875" style="161"/>
    <col min="5049" max="5049" width="0" style="161" hidden="1" customWidth="1"/>
    <col min="5050" max="5050" width="10.28515625" style="161" customWidth="1"/>
    <col min="5051" max="5051" width="0" style="161" hidden="1" customWidth="1"/>
    <col min="5052" max="5052" width="10" style="161" customWidth="1"/>
    <col min="5053" max="5053" width="11.7109375" style="161" customWidth="1"/>
    <col min="5054" max="5054" width="48.42578125" style="161" customWidth="1"/>
    <col min="5055" max="5055" width="13.140625" style="161" customWidth="1"/>
    <col min="5056" max="5056" width="12.7109375" style="161" customWidth="1"/>
    <col min="5057" max="5057" width="12" style="161" customWidth="1"/>
    <col min="5058" max="5058" width="10.85546875" style="161" customWidth="1"/>
    <col min="5059" max="5059" width="7.85546875" style="161" customWidth="1"/>
    <col min="5060" max="5061" width="12.5703125" style="161" customWidth="1"/>
    <col min="5062" max="5062" width="12.85546875" style="161" customWidth="1"/>
    <col min="5063" max="5063" width="11.7109375" style="161" customWidth="1"/>
    <col min="5064" max="5064" width="9.5703125" style="161" customWidth="1"/>
    <col min="5065" max="5065" width="10" style="161" customWidth="1"/>
    <col min="5066" max="5066" width="12.42578125" style="161" customWidth="1"/>
    <col min="5067" max="5067" width="11.5703125" style="161" customWidth="1"/>
    <col min="5068" max="5304" width="7.85546875" style="161"/>
    <col min="5305" max="5305" width="0" style="161" hidden="1" customWidth="1"/>
    <col min="5306" max="5306" width="10.28515625" style="161" customWidth="1"/>
    <col min="5307" max="5307" width="0" style="161" hidden="1" customWidth="1"/>
    <col min="5308" max="5308" width="10" style="161" customWidth="1"/>
    <col min="5309" max="5309" width="11.7109375" style="161" customWidth="1"/>
    <col min="5310" max="5310" width="48.42578125" style="161" customWidth="1"/>
    <col min="5311" max="5311" width="13.140625" style="161" customWidth="1"/>
    <col min="5312" max="5312" width="12.7109375" style="161" customWidth="1"/>
    <col min="5313" max="5313" width="12" style="161" customWidth="1"/>
    <col min="5314" max="5314" width="10.85546875" style="161" customWidth="1"/>
    <col min="5315" max="5315" width="7.85546875" style="161" customWidth="1"/>
    <col min="5316" max="5317" width="12.5703125" style="161" customWidth="1"/>
    <col min="5318" max="5318" width="12.85546875" style="161" customWidth="1"/>
    <col min="5319" max="5319" width="11.7109375" style="161" customWidth="1"/>
    <col min="5320" max="5320" width="9.5703125" style="161" customWidth="1"/>
    <col min="5321" max="5321" width="10" style="161" customWidth="1"/>
    <col min="5322" max="5322" width="12.42578125" style="161" customWidth="1"/>
    <col min="5323" max="5323" width="11.5703125" style="161" customWidth="1"/>
    <col min="5324" max="5560" width="7.85546875" style="161"/>
    <col min="5561" max="5561" width="0" style="161" hidden="1" customWidth="1"/>
    <col min="5562" max="5562" width="10.28515625" style="161" customWidth="1"/>
    <col min="5563" max="5563" width="0" style="161" hidden="1" customWidth="1"/>
    <col min="5564" max="5564" width="10" style="161" customWidth="1"/>
    <col min="5565" max="5565" width="11.7109375" style="161" customWidth="1"/>
    <col min="5566" max="5566" width="48.42578125" style="161" customWidth="1"/>
    <col min="5567" max="5567" width="13.140625" style="161" customWidth="1"/>
    <col min="5568" max="5568" width="12.7109375" style="161" customWidth="1"/>
    <col min="5569" max="5569" width="12" style="161" customWidth="1"/>
    <col min="5570" max="5570" width="10.85546875" style="161" customWidth="1"/>
    <col min="5571" max="5571" width="7.85546875" style="161" customWidth="1"/>
    <col min="5572" max="5573" width="12.5703125" style="161" customWidth="1"/>
    <col min="5574" max="5574" width="12.85546875" style="161" customWidth="1"/>
    <col min="5575" max="5575" width="11.7109375" style="161" customWidth="1"/>
    <col min="5576" max="5576" width="9.5703125" style="161" customWidth="1"/>
    <col min="5577" max="5577" width="10" style="161" customWidth="1"/>
    <col min="5578" max="5578" width="12.42578125" style="161" customWidth="1"/>
    <col min="5579" max="5579" width="11.5703125" style="161" customWidth="1"/>
    <col min="5580" max="5816" width="7.85546875" style="161"/>
    <col min="5817" max="5817" width="0" style="161" hidden="1" customWidth="1"/>
    <col min="5818" max="5818" width="10.28515625" style="161" customWidth="1"/>
    <col min="5819" max="5819" width="0" style="161" hidden="1" customWidth="1"/>
    <col min="5820" max="5820" width="10" style="161" customWidth="1"/>
    <col min="5821" max="5821" width="11.7109375" style="161" customWidth="1"/>
    <col min="5822" max="5822" width="48.42578125" style="161" customWidth="1"/>
    <col min="5823" max="5823" width="13.140625" style="161" customWidth="1"/>
    <col min="5824" max="5824" width="12.7109375" style="161" customWidth="1"/>
    <col min="5825" max="5825" width="12" style="161" customWidth="1"/>
    <col min="5826" max="5826" width="10.85546875" style="161" customWidth="1"/>
    <col min="5827" max="5827" width="7.85546875" style="161" customWidth="1"/>
    <col min="5828" max="5829" width="12.5703125" style="161" customWidth="1"/>
    <col min="5830" max="5830" width="12.85546875" style="161" customWidth="1"/>
    <col min="5831" max="5831" width="11.7109375" style="161" customWidth="1"/>
    <col min="5832" max="5832" width="9.5703125" style="161" customWidth="1"/>
    <col min="5833" max="5833" width="10" style="161" customWidth="1"/>
    <col min="5834" max="5834" width="12.42578125" style="161" customWidth="1"/>
    <col min="5835" max="5835" width="11.5703125" style="161" customWidth="1"/>
    <col min="5836" max="6072" width="7.85546875" style="161"/>
    <col min="6073" max="6073" width="0" style="161" hidden="1" customWidth="1"/>
    <col min="6074" max="6074" width="10.28515625" style="161" customWidth="1"/>
    <col min="6075" max="6075" width="0" style="161" hidden="1" customWidth="1"/>
    <col min="6076" max="6076" width="10" style="161" customWidth="1"/>
    <col min="6077" max="6077" width="11.7109375" style="161" customWidth="1"/>
    <col min="6078" max="6078" width="48.42578125" style="161" customWidth="1"/>
    <col min="6079" max="6079" width="13.140625" style="161" customWidth="1"/>
    <col min="6080" max="6080" width="12.7109375" style="161" customWidth="1"/>
    <col min="6081" max="6081" width="12" style="161" customWidth="1"/>
    <col min="6082" max="6082" width="10.85546875" style="161" customWidth="1"/>
    <col min="6083" max="6083" width="7.85546875" style="161" customWidth="1"/>
    <col min="6084" max="6085" width="12.5703125" style="161" customWidth="1"/>
    <col min="6086" max="6086" width="12.85546875" style="161" customWidth="1"/>
    <col min="6087" max="6087" width="11.7109375" style="161" customWidth="1"/>
    <col min="6088" max="6088" width="9.5703125" style="161" customWidth="1"/>
    <col min="6089" max="6089" width="10" style="161" customWidth="1"/>
    <col min="6090" max="6090" width="12.42578125" style="161" customWidth="1"/>
    <col min="6091" max="6091" width="11.5703125" style="161" customWidth="1"/>
    <col min="6092" max="6328" width="7.85546875" style="161"/>
    <col min="6329" max="6329" width="0" style="161" hidden="1" customWidth="1"/>
    <col min="6330" max="6330" width="10.28515625" style="161" customWidth="1"/>
    <col min="6331" max="6331" width="0" style="161" hidden="1" customWidth="1"/>
    <col min="6332" max="6332" width="10" style="161" customWidth="1"/>
    <col min="6333" max="6333" width="11.7109375" style="161" customWidth="1"/>
    <col min="6334" max="6334" width="48.42578125" style="161" customWidth="1"/>
    <col min="6335" max="6335" width="13.140625" style="161" customWidth="1"/>
    <col min="6336" max="6336" width="12.7109375" style="161" customWidth="1"/>
    <col min="6337" max="6337" width="12" style="161" customWidth="1"/>
    <col min="6338" max="6338" width="10.85546875" style="161" customWidth="1"/>
    <col min="6339" max="6339" width="7.85546875" style="161" customWidth="1"/>
    <col min="6340" max="6341" width="12.5703125" style="161" customWidth="1"/>
    <col min="6342" max="6342" width="12.85546875" style="161" customWidth="1"/>
    <col min="6343" max="6343" width="11.7109375" style="161" customWidth="1"/>
    <col min="6344" max="6344" width="9.5703125" style="161" customWidth="1"/>
    <col min="6345" max="6345" width="10" style="161" customWidth="1"/>
    <col min="6346" max="6346" width="12.42578125" style="161" customWidth="1"/>
    <col min="6347" max="6347" width="11.5703125" style="161" customWidth="1"/>
    <col min="6348" max="6584" width="7.85546875" style="161"/>
    <col min="6585" max="6585" width="0" style="161" hidden="1" customWidth="1"/>
    <col min="6586" max="6586" width="10.28515625" style="161" customWidth="1"/>
    <col min="6587" max="6587" width="0" style="161" hidden="1" customWidth="1"/>
    <col min="6588" max="6588" width="10" style="161" customWidth="1"/>
    <col min="6589" max="6589" width="11.7109375" style="161" customWidth="1"/>
    <col min="6590" max="6590" width="48.42578125" style="161" customWidth="1"/>
    <col min="6591" max="6591" width="13.140625" style="161" customWidth="1"/>
    <col min="6592" max="6592" width="12.7109375" style="161" customWidth="1"/>
    <col min="6593" max="6593" width="12" style="161" customWidth="1"/>
    <col min="6594" max="6594" width="10.85546875" style="161" customWidth="1"/>
    <col min="6595" max="6595" width="7.85546875" style="161" customWidth="1"/>
    <col min="6596" max="6597" width="12.5703125" style="161" customWidth="1"/>
    <col min="6598" max="6598" width="12.85546875" style="161" customWidth="1"/>
    <col min="6599" max="6599" width="11.7109375" style="161" customWidth="1"/>
    <col min="6600" max="6600" width="9.5703125" style="161" customWidth="1"/>
    <col min="6601" max="6601" width="10" style="161" customWidth="1"/>
    <col min="6602" max="6602" width="12.42578125" style="161" customWidth="1"/>
    <col min="6603" max="6603" width="11.5703125" style="161" customWidth="1"/>
    <col min="6604" max="6840" width="7.85546875" style="161"/>
    <col min="6841" max="6841" width="0" style="161" hidden="1" customWidth="1"/>
    <col min="6842" max="6842" width="10.28515625" style="161" customWidth="1"/>
    <col min="6843" max="6843" width="0" style="161" hidden="1" customWidth="1"/>
    <col min="6844" max="6844" width="10" style="161" customWidth="1"/>
    <col min="6845" max="6845" width="11.7109375" style="161" customWidth="1"/>
    <col min="6846" max="6846" width="48.42578125" style="161" customWidth="1"/>
    <col min="6847" max="6847" width="13.140625" style="161" customWidth="1"/>
    <col min="6848" max="6848" width="12.7109375" style="161" customWidth="1"/>
    <col min="6849" max="6849" width="12" style="161" customWidth="1"/>
    <col min="6850" max="6850" width="10.85546875" style="161" customWidth="1"/>
    <col min="6851" max="6851" width="7.85546875" style="161" customWidth="1"/>
    <col min="6852" max="6853" width="12.5703125" style="161" customWidth="1"/>
    <col min="6854" max="6854" width="12.85546875" style="161" customWidth="1"/>
    <col min="6855" max="6855" width="11.7109375" style="161" customWidth="1"/>
    <col min="6856" max="6856" width="9.5703125" style="161" customWidth="1"/>
    <col min="6857" max="6857" width="10" style="161" customWidth="1"/>
    <col min="6858" max="6858" width="12.42578125" style="161" customWidth="1"/>
    <col min="6859" max="6859" width="11.5703125" style="161" customWidth="1"/>
    <col min="6860" max="7096" width="7.85546875" style="161"/>
    <col min="7097" max="7097" width="0" style="161" hidden="1" customWidth="1"/>
    <col min="7098" max="7098" width="10.28515625" style="161" customWidth="1"/>
    <col min="7099" max="7099" width="0" style="161" hidden="1" customWidth="1"/>
    <col min="7100" max="7100" width="10" style="161" customWidth="1"/>
    <col min="7101" max="7101" width="11.7109375" style="161" customWidth="1"/>
    <col min="7102" max="7102" width="48.42578125" style="161" customWidth="1"/>
    <col min="7103" max="7103" width="13.140625" style="161" customWidth="1"/>
    <col min="7104" max="7104" width="12.7109375" style="161" customWidth="1"/>
    <col min="7105" max="7105" width="12" style="161" customWidth="1"/>
    <col min="7106" max="7106" width="10.85546875" style="161" customWidth="1"/>
    <col min="7107" max="7107" width="7.85546875" style="161" customWidth="1"/>
    <col min="7108" max="7109" width="12.5703125" style="161" customWidth="1"/>
    <col min="7110" max="7110" width="12.85546875" style="161" customWidth="1"/>
    <col min="7111" max="7111" width="11.7109375" style="161" customWidth="1"/>
    <col min="7112" max="7112" width="9.5703125" style="161" customWidth="1"/>
    <col min="7113" max="7113" width="10" style="161" customWidth="1"/>
    <col min="7114" max="7114" width="12.42578125" style="161" customWidth="1"/>
    <col min="7115" max="7115" width="11.5703125" style="161" customWidth="1"/>
    <col min="7116" max="7352" width="7.85546875" style="161"/>
    <col min="7353" max="7353" width="0" style="161" hidden="1" customWidth="1"/>
    <col min="7354" max="7354" width="10.28515625" style="161" customWidth="1"/>
    <col min="7355" max="7355" width="0" style="161" hidden="1" customWidth="1"/>
    <col min="7356" max="7356" width="10" style="161" customWidth="1"/>
    <col min="7357" max="7357" width="11.7109375" style="161" customWidth="1"/>
    <col min="7358" max="7358" width="48.42578125" style="161" customWidth="1"/>
    <col min="7359" max="7359" width="13.140625" style="161" customWidth="1"/>
    <col min="7360" max="7360" width="12.7109375" style="161" customWidth="1"/>
    <col min="7361" max="7361" width="12" style="161" customWidth="1"/>
    <col min="7362" max="7362" width="10.85546875" style="161" customWidth="1"/>
    <col min="7363" max="7363" width="7.85546875" style="161" customWidth="1"/>
    <col min="7364" max="7365" width="12.5703125" style="161" customWidth="1"/>
    <col min="7366" max="7366" width="12.85546875" style="161" customWidth="1"/>
    <col min="7367" max="7367" width="11.7109375" style="161" customWidth="1"/>
    <col min="7368" max="7368" width="9.5703125" style="161" customWidth="1"/>
    <col min="7369" max="7369" width="10" style="161" customWidth="1"/>
    <col min="7370" max="7370" width="12.42578125" style="161" customWidth="1"/>
    <col min="7371" max="7371" width="11.5703125" style="161" customWidth="1"/>
    <col min="7372" max="7608" width="7.85546875" style="161"/>
    <col min="7609" max="7609" width="0" style="161" hidden="1" customWidth="1"/>
    <col min="7610" max="7610" width="10.28515625" style="161" customWidth="1"/>
    <col min="7611" max="7611" width="0" style="161" hidden="1" customWidth="1"/>
    <col min="7612" max="7612" width="10" style="161" customWidth="1"/>
    <col min="7613" max="7613" width="11.7109375" style="161" customWidth="1"/>
    <col min="7614" max="7614" width="48.42578125" style="161" customWidth="1"/>
    <col min="7615" max="7615" width="13.140625" style="161" customWidth="1"/>
    <col min="7616" max="7616" width="12.7109375" style="161" customWidth="1"/>
    <col min="7617" max="7617" width="12" style="161" customWidth="1"/>
    <col min="7618" max="7618" width="10.85546875" style="161" customWidth="1"/>
    <col min="7619" max="7619" width="7.85546875" style="161" customWidth="1"/>
    <col min="7620" max="7621" width="12.5703125" style="161" customWidth="1"/>
    <col min="7622" max="7622" width="12.85546875" style="161" customWidth="1"/>
    <col min="7623" max="7623" width="11.7109375" style="161" customWidth="1"/>
    <col min="7624" max="7624" width="9.5703125" style="161" customWidth="1"/>
    <col min="7625" max="7625" width="10" style="161" customWidth="1"/>
    <col min="7626" max="7626" width="12.42578125" style="161" customWidth="1"/>
    <col min="7627" max="7627" width="11.5703125" style="161" customWidth="1"/>
    <col min="7628" max="7864" width="7.85546875" style="161"/>
    <col min="7865" max="7865" width="0" style="161" hidden="1" customWidth="1"/>
    <col min="7866" max="7866" width="10.28515625" style="161" customWidth="1"/>
    <col min="7867" max="7867" width="0" style="161" hidden="1" customWidth="1"/>
    <col min="7868" max="7868" width="10" style="161" customWidth="1"/>
    <col min="7869" max="7869" width="11.7109375" style="161" customWidth="1"/>
    <col min="7870" max="7870" width="48.42578125" style="161" customWidth="1"/>
    <col min="7871" max="7871" width="13.140625" style="161" customWidth="1"/>
    <col min="7872" max="7872" width="12.7109375" style="161" customWidth="1"/>
    <col min="7873" max="7873" width="12" style="161" customWidth="1"/>
    <col min="7874" max="7874" width="10.85546875" style="161" customWidth="1"/>
    <col min="7875" max="7875" width="7.85546875" style="161" customWidth="1"/>
    <col min="7876" max="7877" width="12.5703125" style="161" customWidth="1"/>
    <col min="7878" max="7878" width="12.85546875" style="161" customWidth="1"/>
    <col min="7879" max="7879" width="11.7109375" style="161" customWidth="1"/>
    <col min="7880" max="7880" width="9.5703125" style="161" customWidth="1"/>
    <col min="7881" max="7881" width="10" style="161" customWidth="1"/>
    <col min="7882" max="7882" width="12.42578125" style="161" customWidth="1"/>
    <col min="7883" max="7883" width="11.5703125" style="161" customWidth="1"/>
    <col min="7884" max="8120" width="7.85546875" style="161"/>
    <col min="8121" max="8121" width="0" style="161" hidden="1" customWidth="1"/>
    <col min="8122" max="8122" width="10.28515625" style="161" customWidth="1"/>
    <col min="8123" max="8123" width="0" style="161" hidden="1" customWidth="1"/>
    <col min="8124" max="8124" width="10" style="161" customWidth="1"/>
    <col min="8125" max="8125" width="11.7109375" style="161" customWidth="1"/>
    <col min="8126" max="8126" width="48.42578125" style="161" customWidth="1"/>
    <col min="8127" max="8127" width="13.140625" style="161" customWidth="1"/>
    <col min="8128" max="8128" width="12.7109375" style="161" customWidth="1"/>
    <col min="8129" max="8129" width="12" style="161" customWidth="1"/>
    <col min="8130" max="8130" width="10.85546875" style="161" customWidth="1"/>
    <col min="8131" max="8131" width="7.85546875" style="161" customWidth="1"/>
    <col min="8132" max="8133" width="12.5703125" style="161" customWidth="1"/>
    <col min="8134" max="8134" width="12.85546875" style="161" customWidth="1"/>
    <col min="8135" max="8135" width="11.7109375" style="161" customWidth="1"/>
    <col min="8136" max="8136" width="9.5703125" style="161" customWidth="1"/>
    <col min="8137" max="8137" width="10" style="161" customWidth="1"/>
    <col min="8138" max="8138" width="12.42578125" style="161" customWidth="1"/>
    <col min="8139" max="8139" width="11.5703125" style="161" customWidth="1"/>
    <col min="8140" max="8376" width="7.85546875" style="161"/>
    <col min="8377" max="8377" width="0" style="161" hidden="1" customWidth="1"/>
    <col min="8378" max="8378" width="10.28515625" style="161" customWidth="1"/>
    <col min="8379" max="8379" width="0" style="161" hidden="1" customWidth="1"/>
    <col min="8380" max="8380" width="10" style="161" customWidth="1"/>
    <col min="8381" max="8381" width="11.7109375" style="161" customWidth="1"/>
    <col min="8382" max="8382" width="48.42578125" style="161" customWidth="1"/>
    <col min="8383" max="8383" width="13.140625" style="161" customWidth="1"/>
    <col min="8384" max="8384" width="12.7109375" style="161" customWidth="1"/>
    <col min="8385" max="8385" width="12" style="161" customWidth="1"/>
    <col min="8386" max="8386" width="10.85546875" style="161" customWidth="1"/>
    <col min="8387" max="8387" width="7.85546875" style="161" customWidth="1"/>
    <col min="8388" max="8389" width="12.5703125" style="161" customWidth="1"/>
    <col min="8390" max="8390" width="12.85546875" style="161" customWidth="1"/>
    <col min="8391" max="8391" width="11.7109375" style="161" customWidth="1"/>
    <col min="8392" max="8392" width="9.5703125" style="161" customWidth="1"/>
    <col min="8393" max="8393" width="10" style="161" customWidth="1"/>
    <col min="8394" max="8394" width="12.42578125" style="161" customWidth="1"/>
    <col min="8395" max="8395" width="11.5703125" style="161" customWidth="1"/>
    <col min="8396" max="8632" width="7.85546875" style="161"/>
    <col min="8633" max="8633" width="0" style="161" hidden="1" customWidth="1"/>
    <col min="8634" max="8634" width="10.28515625" style="161" customWidth="1"/>
    <col min="8635" max="8635" width="0" style="161" hidden="1" customWidth="1"/>
    <col min="8636" max="8636" width="10" style="161" customWidth="1"/>
    <col min="8637" max="8637" width="11.7109375" style="161" customWidth="1"/>
    <col min="8638" max="8638" width="48.42578125" style="161" customWidth="1"/>
    <col min="8639" max="8639" width="13.140625" style="161" customWidth="1"/>
    <col min="8640" max="8640" width="12.7109375" style="161" customWidth="1"/>
    <col min="8641" max="8641" width="12" style="161" customWidth="1"/>
    <col min="8642" max="8642" width="10.85546875" style="161" customWidth="1"/>
    <col min="8643" max="8643" width="7.85546875" style="161" customWidth="1"/>
    <col min="8644" max="8645" width="12.5703125" style="161" customWidth="1"/>
    <col min="8646" max="8646" width="12.85546875" style="161" customWidth="1"/>
    <col min="8647" max="8647" width="11.7109375" style="161" customWidth="1"/>
    <col min="8648" max="8648" width="9.5703125" style="161" customWidth="1"/>
    <col min="8649" max="8649" width="10" style="161" customWidth="1"/>
    <col min="8650" max="8650" width="12.42578125" style="161" customWidth="1"/>
    <col min="8651" max="8651" width="11.5703125" style="161" customWidth="1"/>
    <col min="8652" max="8888" width="7.85546875" style="161"/>
    <col min="8889" max="8889" width="0" style="161" hidden="1" customWidth="1"/>
    <col min="8890" max="8890" width="10.28515625" style="161" customWidth="1"/>
    <col min="8891" max="8891" width="0" style="161" hidden="1" customWidth="1"/>
    <col min="8892" max="8892" width="10" style="161" customWidth="1"/>
    <col min="8893" max="8893" width="11.7109375" style="161" customWidth="1"/>
    <col min="8894" max="8894" width="48.42578125" style="161" customWidth="1"/>
    <col min="8895" max="8895" width="13.140625" style="161" customWidth="1"/>
    <col min="8896" max="8896" width="12.7109375" style="161" customWidth="1"/>
    <col min="8897" max="8897" width="12" style="161" customWidth="1"/>
    <col min="8898" max="8898" width="10.85546875" style="161" customWidth="1"/>
    <col min="8899" max="8899" width="7.85546875" style="161" customWidth="1"/>
    <col min="8900" max="8901" width="12.5703125" style="161" customWidth="1"/>
    <col min="8902" max="8902" width="12.85546875" style="161" customWidth="1"/>
    <col min="8903" max="8903" width="11.7109375" style="161" customWidth="1"/>
    <col min="8904" max="8904" width="9.5703125" style="161" customWidth="1"/>
    <col min="8905" max="8905" width="10" style="161" customWidth="1"/>
    <col min="8906" max="8906" width="12.42578125" style="161" customWidth="1"/>
    <col min="8907" max="8907" width="11.5703125" style="161" customWidth="1"/>
    <col min="8908" max="9144" width="7.85546875" style="161"/>
    <col min="9145" max="9145" width="0" style="161" hidden="1" customWidth="1"/>
    <col min="9146" max="9146" width="10.28515625" style="161" customWidth="1"/>
    <col min="9147" max="9147" width="0" style="161" hidden="1" customWidth="1"/>
    <col min="9148" max="9148" width="10" style="161" customWidth="1"/>
    <col min="9149" max="9149" width="11.7109375" style="161" customWidth="1"/>
    <col min="9150" max="9150" width="48.42578125" style="161" customWidth="1"/>
    <col min="9151" max="9151" width="13.140625" style="161" customWidth="1"/>
    <col min="9152" max="9152" width="12.7109375" style="161" customWidth="1"/>
    <col min="9153" max="9153" width="12" style="161" customWidth="1"/>
    <col min="9154" max="9154" width="10.85546875" style="161" customWidth="1"/>
    <col min="9155" max="9155" width="7.85546875" style="161" customWidth="1"/>
    <col min="9156" max="9157" width="12.5703125" style="161" customWidth="1"/>
    <col min="9158" max="9158" width="12.85546875" style="161" customWidth="1"/>
    <col min="9159" max="9159" width="11.7109375" style="161" customWidth="1"/>
    <col min="9160" max="9160" width="9.5703125" style="161" customWidth="1"/>
    <col min="9161" max="9161" width="10" style="161" customWidth="1"/>
    <col min="9162" max="9162" width="12.42578125" style="161" customWidth="1"/>
    <col min="9163" max="9163" width="11.5703125" style="161" customWidth="1"/>
    <col min="9164" max="9400" width="7.85546875" style="161"/>
    <col min="9401" max="9401" width="0" style="161" hidden="1" customWidth="1"/>
    <col min="9402" max="9402" width="10.28515625" style="161" customWidth="1"/>
    <col min="9403" max="9403" width="0" style="161" hidden="1" customWidth="1"/>
    <col min="9404" max="9404" width="10" style="161" customWidth="1"/>
    <col min="9405" max="9405" width="11.7109375" style="161" customWidth="1"/>
    <col min="9406" max="9406" width="48.42578125" style="161" customWidth="1"/>
    <col min="9407" max="9407" width="13.140625" style="161" customWidth="1"/>
    <col min="9408" max="9408" width="12.7109375" style="161" customWidth="1"/>
    <col min="9409" max="9409" width="12" style="161" customWidth="1"/>
    <col min="9410" max="9410" width="10.85546875" style="161" customWidth="1"/>
    <col min="9411" max="9411" width="7.85546875" style="161" customWidth="1"/>
    <col min="9412" max="9413" width="12.5703125" style="161" customWidth="1"/>
    <col min="9414" max="9414" width="12.85546875" style="161" customWidth="1"/>
    <col min="9415" max="9415" width="11.7109375" style="161" customWidth="1"/>
    <col min="9416" max="9416" width="9.5703125" style="161" customWidth="1"/>
    <col min="9417" max="9417" width="10" style="161" customWidth="1"/>
    <col min="9418" max="9418" width="12.42578125" style="161" customWidth="1"/>
    <col min="9419" max="9419" width="11.5703125" style="161" customWidth="1"/>
    <col min="9420" max="9656" width="7.85546875" style="161"/>
    <col min="9657" max="9657" width="0" style="161" hidden="1" customWidth="1"/>
    <col min="9658" max="9658" width="10.28515625" style="161" customWidth="1"/>
    <col min="9659" max="9659" width="0" style="161" hidden="1" customWidth="1"/>
    <col min="9660" max="9660" width="10" style="161" customWidth="1"/>
    <col min="9661" max="9661" width="11.7109375" style="161" customWidth="1"/>
    <col min="9662" max="9662" width="48.42578125" style="161" customWidth="1"/>
    <col min="9663" max="9663" width="13.140625" style="161" customWidth="1"/>
    <col min="9664" max="9664" width="12.7109375" style="161" customWidth="1"/>
    <col min="9665" max="9665" width="12" style="161" customWidth="1"/>
    <col min="9666" max="9666" width="10.85546875" style="161" customWidth="1"/>
    <col min="9667" max="9667" width="7.85546875" style="161" customWidth="1"/>
    <col min="9668" max="9669" width="12.5703125" style="161" customWidth="1"/>
    <col min="9670" max="9670" width="12.85546875" style="161" customWidth="1"/>
    <col min="9671" max="9671" width="11.7109375" style="161" customWidth="1"/>
    <col min="9672" max="9672" width="9.5703125" style="161" customWidth="1"/>
    <col min="9673" max="9673" width="10" style="161" customWidth="1"/>
    <col min="9674" max="9674" width="12.42578125" style="161" customWidth="1"/>
    <col min="9675" max="9675" width="11.5703125" style="161" customWidth="1"/>
    <col min="9676" max="9912" width="7.85546875" style="161"/>
    <col min="9913" max="9913" width="0" style="161" hidden="1" customWidth="1"/>
    <col min="9914" max="9914" width="10.28515625" style="161" customWidth="1"/>
    <col min="9915" max="9915" width="0" style="161" hidden="1" customWidth="1"/>
    <col min="9916" max="9916" width="10" style="161" customWidth="1"/>
    <col min="9917" max="9917" width="11.7109375" style="161" customWidth="1"/>
    <col min="9918" max="9918" width="48.42578125" style="161" customWidth="1"/>
    <col min="9919" max="9919" width="13.140625" style="161" customWidth="1"/>
    <col min="9920" max="9920" width="12.7109375" style="161" customWidth="1"/>
    <col min="9921" max="9921" width="12" style="161" customWidth="1"/>
    <col min="9922" max="9922" width="10.85546875" style="161" customWidth="1"/>
    <col min="9923" max="9923" width="7.85546875" style="161" customWidth="1"/>
    <col min="9924" max="9925" width="12.5703125" style="161" customWidth="1"/>
    <col min="9926" max="9926" width="12.85546875" style="161" customWidth="1"/>
    <col min="9927" max="9927" width="11.7109375" style="161" customWidth="1"/>
    <col min="9928" max="9928" width="9.5703125" style="161" customWidth="1"/>
    <col min="9929" max="9929" width="10" style="161" customWidth="1"/>
    <col min="9930" max="9930" width="12.42578125" style="161" customWidth="1"/>
    <col min="9931" max="9931" width="11.5703125" style="161" customWidth="1"/>
    <col min="9932" max="10168" width="7.85546875" style="161"/>
    <col min="10169" max="10169" width="0" style="161" hidden="1" customWidth="1"/>
    <col min="10170" max="10170" width="10.28515625" style="161" customWidth="1"/>
    <col min="10171" max="10171" width="0" style="161" hidden="1" customWidth="1"/>
    <col min="10172" max="10172" width="10" style="161" customWidth="1"/>
    <col min="10173" max="10173" width="11.7109375" style="161" customWidth="1"/>
    <col min="10174" max="10174" width="48.42578125" style="161" customWidth="1"/>
    <col min="10175" max="10175" width="13.140625" style="161" customWidth="1"/>
    <col min="10176" max="10176" width="12.7109375" style="161" customWidth="1"/>
    <col min="10177" max="10177" width="12" style="161" customWidth="1"/>
    <col min="10178" max="10178" width="10.85546875" style="161" customWidth="1"/>
    <col min="10179" max="10179" width="7.85546875" style="161" customWidth="1"/>
    <col min="10180" max="10181" width="12.5703125" style="161" customWidth="1"/>
    <col min="10182" max="10182" width="12.85546875" style="161" customWidth="1"/>
    <col min="10183" max="10183" width="11.7109375" style="161" customWidth="1"/>
    <col min="10184" max="10184" width="9.5703125" style="161" customWidth="1"/>
    <col min="10185" max="10185" width="10" style="161" customWidth="1"/>
    <col min="10186" max="10186" width="12.42578125" style="161" customWidth="1"/>
    <col min="10187" max="10187" width="11.5703125" style="161" customWidth="1"/>
    <col min="10188" max="10424" width="7.85546875" style="161"/>
    <col min="10425" max="10425" width="0" style="161" hidden="1" customWidth="1"/>
    <col min="10426" max="10426" width="10.28515625" style="161" customWidth="1"/>
    <col min="10427" max="10427" width="0" style="161" hidden="1" customWidth="1"/>
    <col min="10428" max="10428" width="10" style="161" customWidth="1"/>
    <col min="10429" max="10429" width="11.7109375" style="161" customWidth="1"/>
    <col min="10430" max="10430" width="48.42578125" style="161" customWidth="1"/>
    <col min="10431" max="10431" width="13.140625" style="161" customWidth="1"/>
    <col min="10432" max="10432" width="12.7109375" style="161" customWidth="1"/>
    <col min="10433" max="10433" width="12" style="161" customWidth="1"/>
    <col min="10434" max="10434" width="10.85546875" style="161" customWidth="1"/>
    <col min="10435" max="10435" width="7.85546875" style="161" customWidth="1"/>
    <col min="10436" max="10437" width="12.5703125" style="161" customWidth="1"/>
    <col min="10438" max="10438" width="12.85546875" style="161" customWidth="1"/>
    <col min="10439" max="10439" width="11.7109375" style="161" customWidth="1"/>
    <col min="10440" max="10440" width="9.5703125" style="161" customWidth="1"/>
    <col min="10441" max="10441" width="10" style="161" customWidth="1"/>
    <col min="10442" max="10442" width="12.42578125" style="161" customWidth="1"/>
    <col min="10443" max="10443" width="11.5703125" style="161" customWidth="1"/>
    <col min="10444" max="10680" width="7.85546875" style="161"/>
    <col min="10681" max="10681" width="0" style="161" hidden="1" customWidth="1"/>
    <col min="10682" max="10682" width="10.28515625" style="161" customWidth="1"/>
    <col min="10683" max="10683" width="0" style="161" hidden="1" customWidth="1"/>
    <col min="10684" max="10684" width="10" style="161" customWidth="1"/>
    <col min="10685" max="10685" width="11.7109375" style="161" customWidth="1"/>
    <col min="10686" max="10686" width="48.42578125" style="161" customWidth="1"/>
    <col min="10687" max="10687" width="13.140625" style="161" customWidth="1"/>
    <col min="10688" max="10688" width="12.7109375" style="161" customWidth="1"/>
    <col min="10689" max="10689" width="12" style="161" customWidth="1"/>
    <col min="10690" max="10690" width="10.85546875" style="161" customWidth="1"/>
    <col min="10691" max="10691" width="7.85546875" style="161" customWidth="1"/>
    <col min="10692" max="10693" width="12.5703125" style="161" customWidth="1"/>
    <col min="10694" max="10694" width="12.85546875" style="161" customWidth="1"/>
    <col min="10695" max="10695" width="11.7109375" style="161" customWidth="1"/>
    <col min="10696" max="10696" width="9.5703125" style="161" customWidth="1"/>
    <col min="10697" max="10697" width="10" style="161" customWidth="1"/>
    <col min="10698" max="10698" width="12.42578125" style="161" customWidth="1"/>
    <col min="10699" max="10699" width="11.5703125" style="161" customWidth="1"/>
    <col min="10700" max="10936" width="7.85546875" style="161"/>
    <col min="10937" max="10937" width="0" style="161" hidden="1" customWidth="1"/>
    <col min="10938" max="10938" width="10.28515625" style="161" customWidth="1"/>
    <col min="10939" max="10939" width="0" style="161" hidden="1" customWidth="1"/>
    <col min="10940" max="10940" width="10" style="161" customWidth="1"/>
    <col min="10941" max="10941" width="11.7109375" style="161" customWidth="1"/>
    <col min="10942" max="10942" width="48.42578125" style="161" customWidth="1"/>
    <col min="10943" max="10943" width="13.140625" style="161" customWidth="1"/>
    <col min="10944" max="10944" width="12.7109375" style="161" customWidth="1"/>
    <col min="10945" max="10945" width="12" style="161" customWidth="1"/>
    <col min="10946" max="10946" width="10.85546875" style="161" customWidth="1"/>
    <col min="10947" max="10947" width="7.85546875" style="161" customWidth="1"/>
    <col min="10948" max="10949" width="12.5703125" style="161" customWidth="1"/>
    <col min="10950" max="10950" width="12.85546875" style="161" customWidth="1"/>
    <col min="10951" max="10951" width="11.7109375" style="161" customWidth="1"/>
    <col min="10952" max="10952" width="9.5703125" style="161" customWidth="1"/>
    <col min="10953" max="10953" width="10" style="161" customWidth="1"/>
    <col min="10954" max="10954" width="12.42578125" style="161" customWidth="1"/>
    <col min="10955" max="10955" width="11.5703125" style="161" customWidth="1"/>
    <col min="10956" max="11192" width="7.85546875" style="161"/>
    <col min="11193" max="11193" width="0" style="161" hidden="1" customWidth="1"/>
    <col min="11194" max="11194" width="10.28515625" style="161" customWidth="1"/>
    <col min="11195" max="11195" width="0" style="161" hidden="1" customWidth="1"/>
    <col min="11196" max="11196" width="10" style="161" customWidth="1"/>
    <col min="11197" max="11197" width="11.7109375" style="161" customWidth="1"/>
    <col min="11198" max="11198" width="48.42578125" style="161" customWidth="1"/>
    <col min="11199" max="11199" width="13.140625" style="161" customWidth="1"/>
    <col min="11200" max="11200" width="12.7109375" style="161" customWidth="1"/>
    <col min="11201" max="11201" width="12" style="161" customWidth="1"/>
    <col min="11202" max="11202" width="10.85546875" style="161" customWidth="1"/>
    <col min="11203" max="11203" width="7.85546875" style="161" customWidth="1"/>
    <col min="11204" max="11205" width="12.5703125" style="161" customWidth="1"/>
    <col min="11206" max="11206" width="12.85546875" style="161" customWidth="1"/>
    <col min="11207" max="11207" width="11.7109375" style="161" customWidth="1"/>
    <col min="11208" max="11208" width="9.5703125" style="161" customWidth="1"/>
    <col min="11209" max="11209" width="10" style="161" customWidth="1"/>
    <col min="11210" max="11210" width="12.42578125" style="161" customWidth="1"/>
    <col min="11211" max="11211" width="11.5703125" style="161" customWidth="1"/>
    <col min="11212" max="11448" width="7.85546875" style="161"/>
    <col min="11449" max="11449" width="0" style="161" hidden="1" customWidth="1"/>
    <col min="11450" max="11450" width="10.28515625" style="161" customWidth="1"/>
    <col min="11451" max="11451" width="0" style="161" hidden="1" customWidth="1"/>
    <col min="11452" max="11452" width="10" style="161" customWidth="1"/>
    <col min="11453" max="11453" width="11.7109375" style="161" customWidth="1"/>
    <col min="11454" max="11454" width="48.42578125" style="161" customWidth="1"/>
    <col min="11455" max="11455" width="13.140625" style="161" customWidth="1"/>
    <col min="11456" max="11456" width="12.7109375" style="161" customWidth="1"/>
    <col min="11457" max="11457" width="12" style="161" customWidth="1"/>
    <col min="11458" max="11458" width="10.85546875" style="161" customWidth="1"/>
    <col min="11459" max="11459" width="7.85546875" style="161" customWidth="1"/>
    <col min="11460" max="11461" width="12.5703125" style="161" customWidth="1"/>
    <col min="11462" max="11462" width="12.85546875" style="161" customWidth="1"/>
    <col min="11463" max="11463" width="11.7109375" style="161" customWidth="1"/>
    <col min="11464" max="11464" width="9.5703125" style="161" customWidth="1"/>
    <col min="11465" max="11465" width="10" style="161" customWidth="1"/>
    <col min="11466" max="11466" width="12.42578125" style="161" customWidth="1"/>
    <col min="11467" max="11467" width="11.5703125" style="161" customWidth="1"/>
    <col min="11468" max="11704" width="7.85546875" style="161"/>
    <col min="11705" max="11705" width="0" style="161" hidden="1" customWidth="1"/>
    <col min="11706" max="11706" width="10.28515625" style="161" customWidth="1"/>
    <col min="11707" max="11707" width="0" style="161" hidden="1" customWidth="1"/>
    <col min="11708" max="11708" width="10" style="161" customWidth="1"/>
    <col min="11709" max="11709" width="11.7109375" style="161" customWidth="1"/>
    <col min="11710" max="11710" width="48.42578125" style="161" customWidth="1"/>
    <col min="11711" max="11711" width="13.140625" style="161" customWidth="1"/>
    <col min="11712" max="11712" width="12.7109375" style="161" customWidth="1"/>
    <col min="11713" max="11713" width="12" style="161" customWidth="1"/>
    <col min="11714" max="11714" width="10.85546875" style="161" customWidth="1"/>
    <col min="11715" max="11715" width="7.85546875" style="161" customWidth="1"/>
    <col min="11716" max="11717" width="12.5703125" style="161" customWidth="1"/>
    <col min="11718" max="11718" width="12.85546875" style="161" customWidth="1"/>
    <col min="11719" max="11719" width="11.7109375" style="161" customWidth="1"/>
    <col min="11720" max="11720" width="9.5703125" style="161" customWidth="1"/>
    <col min="11721" max="11721" width="10" style="161" customWidth="1"/>
    <col min="11722" max="11722" width="12.42578125" style="161" customWidth="1"/>
    <col min="11723" max="11723" width="11.5703125" style="161" customWidth="1"/>
    <col min="11724" max="11960" width="7.85546875" style="161"/>
    <col min="11961" max="11961" width="0" style="161" hidden="1" customWidth="1"/>
    <col min="11962" max="11962" width="10.28515625" style="161" customWidth="1"/>
    <col min="11963" max="11963" width="0" style="161" hidden="1" customWidth="1"/>
    <col min="11964" max="11964" width="10" style="161" customWidth="1"/>
    <col min="11965" max="11965" width="11.7109375" style="161" customWidth="1"/>
    <col min="11966" max="11966" width="48.42578125" style="161" customWidth="1"/>
    <col min="11967" max="11967" width="13.140625" style="161" customWidth="1"/>
    <col min="11968" max="11968" width="12.7109375" style="161" customWidth="1"/>
    <col min="11969" max="11969" width="12" style="161" customWidth="1"/>
    <col min="11970" max="11970" width="10.85546875" style="161" customWidth="1"/>
    <col min="11971" max="11971" width="7.85546875" style="161" customWidth="1"/>
    <col min="11972" max="11973" width="12.5703125" style="161" customWidth="1"/>
    <col min="11974" max="11974" width="12.85546875" style="161" customWidth="1"/>
    <col min="11975" max="11975" width="11.7109375" style="161" customWidth="1"/>
    <col min="11976" max="11976" width="9.5703125" style="161" customWidth="1"/>
    <col min="11977" max="11977" width="10" style="161" customWidth="1"/>
    <col min="11978" max="11978" width="12.42578125" style="161" customWidth="1"/>
    <col min="11979" max="11979" width="11.5703125" style="161" customWidth="1"/>
    <col min="11980" max="12216" width="7.85546875" style="161"/>
    <col min="12217" max="12217" width="0" style="161" hidden="1" customWidth="1"/>
    <col min="12218" max="12218" width="10.28515625" style="161" customWidth="1"/>
    <col min="12219" max="12219" width="0" style="161" hidden="1" customWidth="1"/>
    <col min="12220" max="12220" width="10" style="161" customWidth="1"/>
    <col min="12221" max="12221" width="11.7109375" style="161" customWidth="1"/>
    <col min="12222" max="12222" width="48.42578125" style="161" customWidth="1"/>
    <col min="12223" max="12223" width="13.140625" style="161" customWidth="1"/>
    <col min="12224" max="12224" width="12.7109375" style="161" customWidth="1"/>
    <col min="12225" max="12225" width="12" style="161" customWidth="1"/>
    <col min="12226" max="12226" width="10.85546875" style="161" customWidth="1"/>
    <col min="12227" max="12227" width="7.85546875" style="161" customWidth="1"/>
    <col min="12228" max="12229" width="12.5703125" style="161" customWidth="1"/>
    <col min="12230" max="12230" width="12.85546875" style="161" customWidth="1"/>
    <col min="12231" max="12231" width="11.7109375" style="161" customWidth="1"/>
    <col min="12232" max="12232" width="9.5703125" style="161" customWidth="1"/>
    <col min="12233" max="12233" width="10" style="161" customWidth="1"/>
    <col min="12234" max="12234" width="12.42578125" style="161" customWidth="1"/>
    <col min="12235" max="12235" width="11.5703125" style="161" customWidth="1"/>
    <col min="12236" max="12472" width="7.85546875" style="161"/>
    <col min="12473" max="12473" width="0" style="161" hidden="1" customWidth="1"/>
    <col min="12474" max="12474" width="10.28515625" style="161" customWidth="1"/>
    <col min="12475" max="12475" width="0" style="161" hidden="1" customWidth="1"/>
    <col min="12476" max="12476" width="10" style="161" customWidth="1"/>
    <col min="12477" max="12477" width="11.7109375" style="161" customWidth="1"/>
    <col min="12478" max="12478" width="48.42578125" style="161" customWidth="1"/>
    <col min="12479" max="12479" width="13.140625" style="161" customWidth="1"/>
    <col min="12480" max="12480" width="12.7109375" style="161" customWidth="1"/>
    <col min="12481" max="12481" width="12" style="161" customWidth="1"/>
    <col min="12482" max="12482" width="10.85546875" style="161" customWidth="1"/>
    <col min="12483" max="12483" width="7.85546875" style="161" customWidth="1"/>
    <col min="12484" max="12485" width="12.5703125" style="161" customWidth="1"/>
    <col min="12486" max="12486" width="12.85546875" style="161" customWidth="1"/>
    <col min="12487" max="12487" width="11.7109375" style="161" customWidth="1"/>
    <col min="12488" max="12488" width="9.5703125" style="161" customWidth="1"/>
    <col min="12489" max="12489" width="10" style="161" customWidth="1"/>
    <col min="12490" max="12490" width="12.42578125" style="161" customWidth="1"/>
    <col min="12491" max="12491" width="11.5703125" style="161" customWidth="1"/>
    <col min="12492" max="12728" width="7.85546875" style="161"/>
    <col min="12729" max="12729" width="0" style="161" hidden="1" customWidth="1"/>
    <col min="12730" max="12730" width="10.28515625" style="161" customWidth="1"/>
    <col min="12731" max="12731" width="0" style="161" hidden="1" customWidth="1"/>
    <col min="12732" max="12732" width="10" style="161" customWidth="1"/>
    <col min="12733" max="12733" width="11.7109375" style="161" customWidth="1"/>
    <col min="12734" max="12734" width="48.42578125" style="161" customWidth="1"/>
    <col min="12735" max="12735" width="13.140625" style="161" customWidth="1"/>
    <col min="12736" max="12736" width="12.7109375" style="161" customWidth="1"/>
    <col min="12737" max="12737" width="12" style="161" customWidth="1"/>
    <col min="12738" max="12738" width="10.85546875" style="161" customWidth="1"/>
    <col min="12739" max="12739" width="7.85546875" style="161" customWidth="1"/>
    <col min="12740" max="12741" width="12.5703125" style="161" customWidth="1"/>
    <col min="12742" max="12742" width="12.85546875" style="161" customWidth="1"/>
    <col min="12743" max="12743" width="11.7109375" style="161" customWidth="1"/>
    <col min="12744" max="12744" width="9.5703125" style="161" customWidth="1"/>
    <col min="12745" max="12745" width="10" style="161" customWidth="1"/>
    <col min="12746" max="12746" width="12.42578125" style="161" customWidth="1"/>
    <col min="12747" max="12747" width="11.5703125" style="161" customWidth="1"/>
    <col min="12748" max="12984" width="7.85546875" style="161"/>
    <col min="12985" max="12985" width="0" style="161" hidden="1" customWidth="1"/>
    <col min="12986" max="12986" width="10.28515625" style="161" customWidth="1"/>
    <col min="12987" max="12987" width="0" style="161" hidden="1" customWidth="1"/>
    <col min="12988" max="12988" width="10" style="161" customWidth="1"/>
    <col min="12989" max="12989" width="11.7109375" style="161" customWidth="1"/>
    <col min="12990" max="12990" width="48.42578125" style="161" customWidth="1"/>
    <col min="12991" max="12991" width="13.140625" style="161" customWidth="1"/>
    <col min="12992" max="12992" width="12.7109375" style="161" customWidth="1"/>
    <col min="12993" max="12993" width="12" style="161" customWidth="1"/>
    <col min="12994" max="12994" width="10.85546875" style="161" customWidth="1"/>
    <col min="12995" max="12995" width="7.85546875" style="161" customWidth="1"/>
    <col min="12996" max="12997" width="12.5703125" style="161" customWidth="1"/>
    <col min="12998" max="12998" width="12.85546875" style="161" customWidth="1"/>
    <col min="12999" max="12999" width="11.7109375" style="161" customWidth="1"/>
    <col min="13000" max="13000" width="9.5703125" style="161" customWidth="1"/>
    <col min="13001" max="13001" width="10" style="161" customWidth="1"/>
    <col min="13002" max="13002" width="12.42578125" style="161" customWidth="1"/>
    <col min="13003" max="13003" width="11.5703125" style="161" customWidth="1"/>
    <col min="13004" max="13240" width="7.85546875" style="161"/>
    <col min="13241" max="13241" width="0" style="161" hidden="1" customWidth="1"/>
    <col min="13242" max="13242" width="10.28515625" style="161" customWidth="1"/>
    <col min="13243" max="13243" width="0" style="161" hidden="1" customWidth="1"/>
    <col min="13244" max="13244" width="10" style="161" customWidth="1"/>
    <col min="13245" max="13245" width="11.7109375" style="161" customWidth="1"/>
    <col min="13246" max="13246" width="48.42578125" style="161" customWidth="1"/>
    <col min="13247" max="13247" width="13.140625" style="161" customWidth="1"/>
    <col min="13248" max="13248" width="12.7109375" style="161" customWidth="1"/>
    <col min="13249" max="13249" width="12" style="161" customWidth="1"/>
    <col min="13250" max="13250" width="10.85546875" style="161" customWidth="1"/>
    <col min="13251" max="13251" width="7.85546875" style="161" customWidth="1"/>
    <col min="13252" max="13253" width="12.5703125" style="161" customWidth="1"/>
    <col min="13254" max="13254" width="12.85546875" style="161" customWidth="1"/>
    <col min="13255" max="13255" width="11.7109375" style="161" customWidth="1"/>
    <col min="13256" max="13256" width="9.5703125" style="161" customWidth="1"/>
    <col min="13257" max="13257" width="10" style="161" customWidth="1"/>
    <col min="13258" max="13258" width="12.42578125" style="161" customWidth="1"/>
    <col min="13259" max="13259" width="11.5703125" style="161" customWidth="1"/>
    <col min="13260" max="13496" width="7.85546875" style="161"/>
    <col min="13497" max="13497" width="0" style="161" hidden="1" customWidth="1"/>
    <col min="13498" max="13498" width="10.28515625" style="161" customWidth="1"/>
    <col min="13499" max="13499" width="0" style="161" hidden="1" customWidth="1"/>
    <col min="13500" max="13500" width="10" style="161" customWidth="1"/>
    <col min="13501" max="13501" width="11.7109375" style="161" customWidth="1"/>
    <col min="13502" max="13502" width="48.42578125" style="161" customWidth="1"/>
    <col min="13503" max="13503" width="13.140625" style="161" customWidth="1"/>
    <col min="13504" max="13504" width="12.7109375" style="161" customWidth="1"/>
    <col min="13505" max="13505" width="12" style="161" customWidth="1"/>
    <col min="13506" max="13506" width="10.85546875" style="161" customWidth="1"/>
    <col min="13507" max="13507" width="7.85546875" style="161" customWidth="1"/>
    <col min="13508" max="13509" width="12.5703125" style="161" customWidth="1"/>
    <col min="13510" max="13510" width="12.85546875" style="161" customWidth="1"/>
    <col min="13511" max="13511" width="11.7109375" style="161" customWidth="1"/>
    <col min="13512" max="13512" width="9.5703125" style="161" customWidth="1"/>
    <col min="13513" max="13513" width="10" style="161" customWidth="1"/>
    <col min="13514" max="13514" width="12.42578125" style="161" customWidth="1"/>
    <col min="13515" max="13515" width="11.5703125" style="161" customWidth="1"/>
    <col min="13516" max="13752" width="7.85546875" style="161"/>
    <col min="13753" max="13753" width="0" style="161" hidden="1" customWidth="1"/>
    <col min="13754" max="13754" width="10.28515625" style="161" customWidth="1"/>
    <col min="13755" max="13755" width="0" style="161" hidden="1" customWidth="1"/>
    <col min="13756" max="13756" width="10" style="161" customWidth="1"/>
    <col min="13757" max="13757" width="11.7109375" style="161" customWidth="1"/>
    <col min="13758" max="13758" width="48.42578125" style="161" customWidth="1"/>
    <col min="13759" max="13759" width="13.140625" style="161" customWidth="1"/>
    <col min="13760" max="13760" width="12.7109375" style="161" customWidth="1"/>
    <col min="13761" max="13761" width="12" style="161" customWidth="1"/>
    <col min="13762" max="13762" width="10.85546875" style="161" customWidth="1"/>
    <col min="13763" max="13763" width="7.85546875" style="161" customWidth="1"/>
    <col min="13764" max="13765" width="12.5703125" style="161" customWidth="1"/>
    <col min="13766" max="13766" width="12.85546875" style="161" customWidth="1"/>
    <col min="13767" max="13767" width="11.7109375" style="161" customWidth="1"/>
    <col min="13768" max="13768" width="9.5703125" style="161" customWidth="1"/>
    <col min="13769" max="13769" width="10" style="161" customWidth="1"/>
    <col min="13770" max="13770" width="12.42578125" style="161" customWidth="1"/>
    <col min="13771" max="13771" width="11.5703125" style="161" customWidth="1"/>
    <col min="13772" max="14008" width="7.85546875" style="161"/>
    <col min="14009" max="14009" width="0" style="161" hidden="1" customWidth="1"/>
    <col min="14010" max="14010" width="10.28515625" style="161" customWidth="1"/>
    <col min="14011" max="14011" width="0" style="161" hidden="1" customWidth="1"/>
    <col min="14012" max="14012" width="10" style="161" customWidth="1"/>
    <col min="14013" max="14013" width="11.7109375" style="161" customWidth="1"/>
    <col min="14014" max="14014" width="48.42578125" style="161" customWidth="1"/>
    <col min="14015" max="14015" width="13.140625" style="161" customWidth="1"/>
    <col min="14016" max="14016" width="12.7109375" style="161" customWidth="1"/>
    <col min="14017" max="14017" width="12" style="161" customWidth="1"/>
    <col min="14018" max="14018" width="10.85546875" style="161" customWidth="1"/>
    <col min="14019" max="14019" width="7.85546875" style="161" customWidth="1"/>
    <col min="14020" max="14021" width="12.5703125" style="161" customWidth="1"/>
    <col min="14022" max="14022" width="12.85546875" style="161" customWidth="1"/>
    <col min="14023" max="14023" width="11.7109375" style="161" customWidth="1"/>
    <col min="14024" max="14024" width="9.5703125" style="161" customWidth="1"/>
    <col min="14025" max="14025" width="10" style="161" customWidth="1"/>
    <col min="14026" max="14026" width="12.42578125" style="161" customWidth="1"/>
    <col min="14027" max="14027" width="11.5703125" style="161" customWidth="1"/>
    <col min="14028" max="14264" width="7.85546875" style="161"/>
    <col min="14265" max="14265" width="0" style="161" hidden="1" customWidth="1"/>
    <col min="14266" max="14266" width="10.28515625" style="161" customWidth="1"/>
    <col min="14267" max="14267" width="0" style="161" hidden="1" customWidth="1"/>
    <col min="14268" max="14268" width="10" style="161" customWidth="1"/>
    <col min="14269" max="14269" width="11.7109375" style="161" customWidth="1"/>
    <col min="14270" max="14270" width="48.42578125" style="161" customWidth="1"/>
    <col min="14271" max="14271" width="13.140625" style="161" customWidth="1"/>
    <col min="14272" max="14272" width="12.7109375" style="161" customWidth="1"/>
    <col min="14273" max="14273" width="12" style="161" customWidth="1"/>
    <col min="14274" max="14274" width="10.85546875" style="161" customWidth="1"/>
    <col min="14275" max="14275" width="7.85546875" style="161" customWidth="1"/>
    <col min="14276" max="14277" width="12.5703125" style="161" customWidth="1"/>
    <col min="14278" max="14278" width="12.85546875" style="161" customWidth="1"/>
    <col min="14279" max="14279" width="11.7109375" style="161" customWidth="1"/>
    <col min="14280" max="14280" width="9.5703125" style="161" customWidth="1"/>
    <col min="14281" max="14281" width="10" style="161" customWidth="1"/>
    <col min="14282" max="14282" width="12.42578125" style="161" customWidth="1"/>
    <col min="14283" max="14283" width="11.5703125" style="161" customWidth="1"/>
    <col min="14284" max="14520" width="7.85546875" style="161"/>
    <col min="14521" max="14521" width="0" style="161" hidden="1" customWidth="1"/>
    <col min="14522" max="14522" width="10.28515625" style="161" customWidth="1"/>
    <col min="14523" max="14523" width="0" style="161" hidden="1" customWidth="1"/>
    <col min="14524" max="14524" width="10" style="161" customWidth="1"/>
    <col min="14525" max="14525" width="11.7109375" style="161" customWidth="1"/>
    <col min="14526" max="14526" width="48.42578125" style="161" customWidth="1"/>
    <col min="14527" max="14527" width="13.140625" style="161" customWidth="1"/>
    <col min="14528" max="14528" width="12.7109375" style="161" customWidth="1"/>
    <col min="14529" max="14529" width="12" style="161" customWidth="1"/>
    <col min="14530" max="14530" width="10.85546875" style="161" customWidth="1"/>
    <col min="14531" max="14531" width="7.85546875" style="161" customWidth="1"/>
    <col min="14532" max="14533" width="12.5703125" style="161" customWidth="1"/>
    <col min="14534" max="14534" width="12.85546875" style="161" customWidth="1"/>
    <col min="14535" max="14535" width="11.7109375" style="161" customWidth="1"/>
    <col min="14536" max="14536" width="9.5703125" style="161" customWidth="1"/>
    <col min="14537" max="14537" width="10" style="161" customWidth="1"/>
    <col min="14538" max="14538" width="12.42578125" style="161" customWidth="1"/>
    <col min="14539" max="14539" width="11.5703125" style="161" customWidth="1"/>
    <col min="14540" max="14776" width="7.85546875" style="161"/>
    <col min="14777" max="14777" width="0" style="161" hidden="1" customWidth="1"/>
    <col min="14778" max="14778" width="10.28515625" style="161" customWidth="1"/>
    <col min="14779" max="14779" width="0" style="161" hidden="1" customWidth="1"/>
    <col min="14780" max="14780" width="10" style="161" customWidth="1"/>
    <col min="14781" max="14781" width="11.7109375" style="161" customWidth="1"/>
    <col min="14782" max="14782" width="48.42578125" style="161" customWidth="1"/>
    <col min="14783" max="14783" width="13.140625" style="161" customWidth="1"/>
    <col min="14784" max="14784" width="12.7109375" style="161" customWidth="1"/>
    <col min="14785" max="14785" width="12" style="161" customWidth="1"/>
    <col min="14786" max="14786" width="10.85546875" style="161" customWidth="1"/>
    <col min="14787" max="14787" width="7.85546875" style="161" customWidth="1"/>
    <col min="14788" max="14789" width="12.5703125" style="161" customWidth="1"/>
    <col min="14790" max="14790" width="12.85546875" style="161" customWidth="1"/>
    <col min="14791" max="14791" width="11.7109375" style="161" customWidth="1"/>
    <col min="14792" max="14792" width="9.5703125" style="161" customWidth="1"/>
    <col min="14793" max="14793" width="10" style="161" customWidth="1"/>
    <col min="14794" max="14794" width="12.42578125" style="161" customWidth="1"/>
    <col min="14795" max="14795" width="11.5703125" style="161" customWidth="1"/>
    <col min="14796" max="15032" width="7.85546875" style="161"/>
    <col min="15033" max="15033" width="0" style="161" hidden="1" customWidth="1"/>
    <col min="15034" max="15034" width="10.28515625" style="161" customWidth="1"/>
    <col min="15035" max="15035" width="0" style="161" hidden="1" customWidth="1"/>
    <col min="15036" max="15036" width="10" style="161" customWidth="1"/>
    <col min="15037" max="15037" width="11.7109375" style="161" customWidth="1"/>
    <col min="15038" max="15038" width="48.42578125" style="161" customWidth="1"/>
    <col min="15039" max="15039" width="13.140625" style="161" customWidth="1"/>
    <col min="15040" max="15040" width="12.7109375" style="161" customWidth="1"/>
    <col min="15041" max="15041" width="12" style="161" customWidth="1"/>
    <col min="15042" max="15042" width="10.85546875" style="161" customWidth="1"/>
    <col min="15043" max="15043" width="7.85546875" style="161" customWidth="1"/>
    <col min="15044" max="15045" width="12.5703125" style="161" customWidth="1"/>
    <col min="15046" max="15046" width="12.85546875" style="161" customWidth="1"/>
    <col min="15047" max="15047" width="11.7109375" style="161" customWidth="1"/>
    <col min="15048" max="15048" width="9.5703125" style="161" customWidth="1"/>
    <col min="15049" max="15049" width="10" style="161" customWidth="1"/>
    <col min="15050" max="15050" width="12.42578125" style="161" customWidth="1"/>
    <col min="15051" max="15051" width="11.5703125" style="161" customWidth="1"/>
    <col min="15052" max="15288" width="7.85546875" style="161"/>
    <col min="15289" max="15289" width="0" style="161" hidden="1" customWidth="1"/>
    <col min="15290" max="15290" width="10.28515625" style="161" customWidth="1"/>
    <col min="15291" max="15291" width="0" style="161" hidden="1" customWidth="1"/>
    <col min="15292" max="15292" width="10" style="161" customWidth="1"/>
    <col min="15293" max="15293" width="11.7109375" style="161" customWidth="1"/>
    <col min="15294" max="15294" width="48.42578125" style="161" customWidth="1"/>
    <col min="15295" max="15295" width="13.140625" style="161" customWidth="1"/>
    <col min="15296" max="15296" width="12.7109375" style="161" customWidth="1"/>
    <col min="15297" max="15297" width="12" style="161" customWidth="1"/>
    <col min="15298" max="15298" width="10.85546875" style="161" customWidth="1"/>
    <col min="15299" max="15299" width="7.85546875" style="161" customWidth="1"/>
    <col min="15300" max="15301" width="12.5703125" style="161" customWidth="1"/>
    <col min="15302" max="15302" width="12.85546875" style="161" customWidth="1"/>
    <col min="15303" max="15303" width="11.7109375" style="161" customWidth="1"/>
    <col min="15304" max="15304" width="9.5703125" style="161" customWidth="1"/>
    <col min="15305" max="15305" width="10" style="161" customWidth="1"/>
    <col min="15306" max="15306" width="12.42578125" style="161" customWidth="1"/>
    <col min="15307" max="15307" width="11.5703125" style="161" customWidth="1"/>
    <col min="15308" max="15544" width="7.85546875" style="161"/>
    <col min="15545" max="15545" width="0" style="161" hidden="1" customWidth="1"/>
    <col min="15546" max="15546" width="10.28515625" style="161" customWidth="1"/>
    <col min="15547" max="15547" width="0" style="161" hidden="1" customWidth="1"/>
    <col min="15548" max="15548" width="10" style="161" customWidth="1"/>
    <col min="15549" max="15549" width="11.7109375" style="161" customWidth="1"/>
    <col min="15550" max="15550" width="48.42578125" style="161" customWidth="1"/>
    <col min="15551" max="15551" width="13.140625" style="161" customWidth="1"/>
    <col min="15552" max="15552" width="12.7109375" style="161" customWidth="1"/>
    <col min="15553" max="15553" width="12" style="161" customWidth="1"/>
    <col min="15554" max="15554" width="10.85546875" style="161" customWidth="1"/>
    <col min="15555" max="15555" width="7.85546875" style="161" customWidth="1"/>
    <col min="15556" max="15557" width="12.5703125" style="161" customWidth="1"/>
    <col min="15558" max="15558" width="12.85546875" style="161" customWidth="1"/>
    <col min="15559" max="15559" width="11.7109375" style="161" customWidth="1"/>
    <col min="15560" max="15560" width="9.5703125" style="161" customWidth="1"/>
    <col min="15561" max="15561" width="10" style="161" customWidth="1"/>
    <col min="15562" max="15562" width="12.42578125" style="161" customWidth="1"/>
    <col min="15563" max="15563" width="11.5703125" style="161" customWidth="1"/>
    <col min="15564" max="15800" width="7.85546875" style="161"/>
    <col min="15801" max="15801" width="0" style="161" hidden="1" customWidth="1"/>
    <col min="15802" max="15802" width="10.28515625" style="161" customWidth="1"/>
    <col min="15803" max="15803" width="0" style="161" hidden="1" customWidth="1"/>
    <col min="15804" max="15804" width="10" style="161" customWidth="1"/>
    <col min="15805" max="15805" width="11.7109375" style="161" customWidth="1"/>
    <col min="15806" max="15806" width="48.42578125" style="161" customWidth="1"/>
    <col min="15807" max="15807" width="13.140625" style="161" customWidth="1"/>
    <col min="15808" max="15808" width="12.7109375" style="161" customWidth="1"/>
    <col min="15809" max="15809" width="12" style="161" customWidth="1"/>
    <col min="15810" max="15810" width="10.85546875" style="161" customWidth="1"/>
    <col min="15811" max="15811" width="7.85546875" style="161" customWidth="1"/>
    <col min="15812" max="15813" width="12.5703125" style="161" customWidth="1"/>
    <col min="15814" max="15814" width="12.85546875" style="161" customWidth="1"/>
    <col min="15815" max="15815" width="11.7109375" style="161" customWidth="1"/>
    <col min="15816" max="15816" width="9.5703125" style="161" customWidth="1"/>
    <col min="15817" max="15817" width="10" style="161" customWidth="1"/>
    <col min="15818" max="15818" width="12.42578125" style="161" customWidth="1"/>
    <col min="15819" max="15819" width="11.5703125" style="161" customWidth="1"/>
    <col min="15820" max="16056" width="7.85546875" style="161"/>
    <col min="16057" max="16057" width="0" style="161" hidden="1" customWidth="1"/>
    <col min="16058" max="16058" width="10.28515625" style="161" customWidth="1"/>
    <col min="16059" max="16059" width="0" style="161" hidden="1" customWidth="1"/>
    <col min="16060" max="16060" width="10" style="161" customWidth="1"/>
    <col min="16061" max="16061" width="11.7109375" style="161" customWidth="1"/>
    <col min="16062" max="16062" width="48.42578125" style="161" customWidth="1"/>
    <col min="16063" max="16063" width="13.140625" style="161" customWidth="1"/>
    <col min="16064" max="16064" width="12.7109375" style="161" customWidth="1"/>
    <col min="16065" max="16065" width="12" style="161" customWidth="1"/>
    <col min="16066" max="16066" width="10.85546875" style="161" customWidth="1"/>
    <col min="16067" max="16067" width="7.85546875" style="161" customWidth="1"/>
    <col min="16068" max="16069" width="12.5703125" style="161" customWidth="1"/>
    <col min="16070" max="16070" width="12.85546875" style="161" customWidth="1"/>
    <col min="16071" max="16071" width="11.7109375" style="161" customWidth="1"/>
    <col min="16072" max="16072" width="9.5703125" style="161" customWidth="1"/>
    <col min="16073" max="16073" width="10" style="161" customWidth="1"/>
    <col min="16074" max="16074" width="12.42578125" style="161" customWidth="1"/>
    <col min="16075" max="16075" width="11.5703125" style="161" customWidth="1"/>
    <col min="16076" max="16384" width="7.85546875" style="161"/>
  </cols>
  <sheetData>
    <row r="1" spans="1:19" x14ac:dyDescent="0.2">
      <c r="O1" s="241" t="s">
        <v>578</v>
      </c>
    </row>
    <row r="2" spans="1:19" x14ac:dyDescent="0.2">
      <c r="O2" s="237" t="s">
        <v>122</v>
      </c>
    </row>
    <row r="3" spans="1:19" x14ac:dyDescent="0.2">
      <c r="O3" s="288" t="s">
        <v>607</v>
      </c>
    </row>
    <row r="4" spans="1:19" ht="30.75" customHeight="1" x14ac:dyDescent="0.2">
      <c r="B4" s="340" t="s">
        <v>594</v>
      </c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</row>
    <row r="5" spans="1:19" ht="15.75" customHeight="1" thickBot="1" x14ac:dyDescent="0.35">
      <c r="B5" s="162"/>
      <c r="C5" s="163"/>
      <c r="D5" s="163"/>
      <c r="E5" s="163"/>
      <c r="F5" s="163"/>
      <c r="G5" s="163"/>
      <c r="H5" s="163"/>
      <c r="I5" s="164"/>
      <c r="J5" s="163"/>
      <c r="K5" s="163"/>
      <c r="L5" s="165"/>
      <c r="M5" s="166"/>
      <c r="N5" s="289"/>
      <c r="O5" s="166"/>
      <c r="P5" s="166"/>
      <c r="Q5" s="166"/>
      <c r="R5" s="166"/>
      <c r="S5" s="167" t="s">
        <v>409</v>
      </c>
    </row>
    <row r="6" spans="1:19" s="169" customFormat="1" ht="21.75" customHeight="1" x14ac:dyDescent="0.2">
      <c r="A6" s="168"/>
      <c r="B6" s="341" t="s">
        <v>410</v>
      </c>
      <c r="C6" s="343" t="s">
        <v>411</v>
      </c>
      <c r="D6" s="343" t="s">
        <v>412</v>
      </c>
      <c r="E6" s="343" t="s">
        <v>413</v>
      </c>
      <c r="F6" s="346" t="s">
        <v>414</v>
      </c>
      <c r="G6" s="348" t="s">
        <v>10</v>
      </c>
      <c r="H6" s="349"/>
      <c r="I6" s="349"/>
      <c r="J6" s="349"/>
      <c r="K6" s="350"/>
      <c r="L6" s="348" t="s">
        <v>11</v>
      </c>
      <c r="M6" s="349"/>
      <c r="N6" s="349"/>
      <c r="O6" s="349"/>
      <c r="P6" s="349"/>
      <c r="Q6" s="349"/>
      <c r="R6" s="350"/>
      <c r="S6" s="351" t="s">
        <v>354</v>
      </c>
    </row>
    <row r="7" spans="1:19" s="169" customFormat="1" ht="16.5" customHeight="1" x14ac:dyDescent="0.2">
      <c r="A7" s="170"/>
      <c r="B7" s="342"/>
      <c r="C7" s="344"/>
      <c r="D7" s="345"/>
      <c r="E7" s="345"/>
      <c r="F7" s="347"/>
      <c r="G7" s="353" t="s">
        <v>415</v>
      </c>
      <c r="H7" s="355" t="s">
        <v>416</v>
      </c>
      <c r="I7" s="353" t="s">
        <v>417</v>
      </c>
      <c r="J7" s="353"/>
      <c r="K7" s="355" t="s">
        <v>418</v>
      </c>
      <c r="L7" s="353" t="s">
        <v>415</v>
      </c>
      <c r="M7" s="286"/>
      <c r="N7" s="357" t="s">
        <v>419</v>
      </c>
      <c r="O7" s="285"/>
      <c r="P7" s="359" t="s">
        <v>417</v>
      </c>
      <c r="Q7" s="360"/>
      <c r="R7" s="355" t="s">
        <v>418</v>
      </c>
      <c r="S7" s="352"/>
    </row>
    <row r="8" spans="1:19" s="169" customFormat="1" ht="132" customHeight="1" thickBot="1" x14ac:dyDescent="0.25">
      <c r="A8" s="171"/>
      <c r="B8" s="342"/>
      <c r="C8" s="344"/>
      <c r="D8" s="345"/>
      <c r="E8" s="345"/>
      <c r="F8" s="347"/>
      <c r="G8" s="354"/>
      <c r="H8" s="356"/>
      <c r="I8" s="285" t="s">
        <v>420</v>
      </c>
      <c r="J8" s="285" t="s">
        <v>421</v>
      </c>
      <c r="K8" s="356"/>
      <c r="L8" s="354"/>
      <c r="M8" s="172" t="s">
        <v>422</v>
      </c>
      <c r="N8" s="358"/>
      <c r="O8" s="172" t="s">
        <v>416</v>
      </c>
      <c r="P8" s="285" t="s">
        <v>420</v>
      </c>
      <c r="Q8" s="285" t="s">
        <v>421</v>
      </c>
      <c r="R8" s="356"/>
      <c r="S8" s="352"/>
    </row>
    <row r="9" spans="1:19" s="180" customFormat="1" ht="21.6" customHeight="1" thickBot="1" x14ac:dyDescent="0.25">
      <c r="A9" s="173"/>
      <c r="B9" s="174" t="s">
        <v>423</v>
      </c>
      <c r="C9" s="175"/>
      <c r="D9" s="175" t="s">
        <v>424</v>
      </c>
      <c r="E9" s="175" t="s">
        <v>425</v>
      </c>
      <c r="F9" s="176">
        <v>4</v>
      </c>
      <c r="G9" s="177">
        <v>5</v>
      </c>
      <c r="H9" s="177">
        <v>6</v>
      </c>
      <c r="I9" s="177">
        <v>7</v>
      </c>
      <c r="J9" s="177">
        <v>8</v>
      </c>
      <c r="K9" s="177">
        <v>9</v>
      </c>
      <c r="L9" s="177">
        <v>10</v>
      </c>
      <c r="M9" s="290">
        <v>11</v>
      </c>
      <c r="N9" s="178">
        <v>12</v>
      </c>
      <c r="O9" s="177">
        <v>13</v>
      </c>
      <c r="P9" s="177">
        <v>14</v>
      </c>
      <c r="Q9" s="177">
        <v>15</v>
      </c>
      <c r="R9" s="177">
        <v>16</v>
      </c>
      <c r="S9" s="179">
        <v>17</v>
      </c>
    </row>
    <row r="10" spans="1:19" s="180" customFormat="1" ht="21" customHeight="1" x14ac:dyDescent="0.2">
      <c r="A10" s="173"/>
      <c r="B10" s="181" t="s">
        <v>426</v>
      </c>
      <c r="C10" s="182"/>
      <c r="D10" s="182"/>
      <c r="E10" s="182"/>
      <c r="F10" s="183" t="s">
        <v>427</v>
      </c>
      <c r="G10" s="184">
        <f>G11</f>
        <v>33290714.450000003</v>
      </c>
      <c r="H10" s="184">
        <f t="shared" ref="H10:S10" si="0">H11</f>
        <v>33290714.450000003</v>
      </c>
      <c r="I10" s="184">
        <f t="shared" si="0"/>
        <v>12376616.939999999</v>
      </c>
      <c r="J10" s="184">
        <f t="shared" si="0"/>
        <v>665905.93999999994</v>
      </c>
      <c r="K10" s="184">
        <f t="shared" si="0"/>
        <v>0</v>
      </c>
      <c r="L10" s="184">
        <f t="shared" si="0"/>
        <v>6850198.5800000001</v>
      </c>
      <c r="M10" s="291">
        <f t="shared" si="0"/>
        <v>4197229.08</v>
      </c>
      <c r="N10" s="185">
        <f t="shared" si="0"/>
        <v>5991293.75</v>
      </c>
      <c r="O10" s="184">
        <f t="shared" si="0"/>
        <v>135600.5</v>
      </c>
      <c r="P10" s="184">
        <f t="shared" si="0"/>
        <v>49799.93</v>
      </c>
      <c r="Q10" s="184">
        <f t="shared" si="0"/>
        <v>0</v>
      </c>
      <c r="R10" s="184">
        <f>R11</f>
        <v>6714598.0800000001</v>
      </c>
      <c r="S10" s="292">
        <f t="shared" si="0"/>
        <v>40115758.030000001</v>
      </c>
    </row>
    <row r="11" spans="1:19" s="169" customFormat="1" ht="15.75" x14ac:dyDescent="0.2">
      <c r="A11" s="186"/>
      <c r="B11" s="187" t="s">
        <v>428</v>
      </c>
      <c r="C11" s="188"/>
      <c r="D11" s="188"/>
      <c r="E11" s="188"/>
      <c r="F11" s="189" t="s">
        <v>429</v>
      </c>
      <c r="G11" s="190">
        <f>G15+G17+G20+G21+G22+G23+G24+G25+G26+G27+G28+G29+G30+G31+G32+G33+G35+G39+G40+G41+G42+G43+G44+G45+G48+G49+G54+G55+G56+G57+G58+G59+G60+G61+G62+G63+G70+G69+G47+G50+G52+G71</f>
        <v>33290714.450000003</v>
      </c>
      <c r="H11" s="190">
        <f>H15+H17+H20+H21+H22+H23+H24+H25+H26+H27+H28+H29+H30+H31+H32+H33+H35+H39+H40+H41+H42+H43+H44+H45+H48+H49+H54+H55+H56+H57+H58+H59+H60+H61+H62+H63+H70+H69+H47+H50+H52+H71</f>
        <v>33290714.450000003</v>
      </c>
      <c r="I11" s="190">
        <f t="shared" ref="I11:S11" si="1">I15+I17+I20+I21+I22+I23+I25+I26+I27+I28+I29+I30+I31+I32+I33+I35+I39+I40+I41+I42+I43+I44+I45+I48+I49+I54+I55+I56+I57+I58+I59+I60+I62+I63+I70+I69+I47+I50+I52+I71</f>
        <v>12376616.939999999</v>
      </c>
      <c r="J11" s="190">
        <f t="shared" si="1"/>
        <v>665905.93999999994</v>
      </c>
      <c r="K11" s="190">
        <f t="shared" si="1"/>
        <v>0</v>
      </c>
      <c r="L11" s="190">
        <f t="shared" si="1"/>
        <v>6850198.5800000001</v>
      </c>
      <c r="M11" s="191">
        <f t="shared" si="1"/>
        <v>4197229.08</v>
      </c>
      <c r="N11" s="191">
        <f t="shared" si="1"/>
        <v>5991293.75</v>
      </c>
      <c r="O11" s="190">
        <f t="shared" si="1"/>
        <v>135600.5</v>
      </c>
      <c r="P11" s="190">
        <f t="shared" si="1"/>
        <v>49799.93</v>
      </c>
      <c r="Q11" s="190">
        <f t="shared" si="1"/>
        <v>0</v>
      </c>
      <c r="R11" s="184">
        <f>R15+R17+R20+R21+R23+R24+R25+R27+R28+R30+R32+R35+R39+R40+R41+R42+R43+R44+R45+R47+R48+R49+R50+R52+R54+R56+R57+R58+R60+R61+R63+R64+R69+R70+R71</f>
        <v>6714598.0800000001</v>
      </c>
      <c r="S11" s="196">
        <f t="shared" si="1"/>
        <v>40115758.030000001</v>
      </c>
    </row>
    <row r="12" spans="1:19" s="169" customFormat="1" ht="15.75" x14ac:dyDescent="0.2">
      <c r="A12" s="186"/>
      <c r="B12" s="187"/>
      <c r="C12" s="188"/>
      <c r="D12" s="188"/>
      <c r="E12" s="188"/>
      <c r="F12" s="192" t="s">
        <v>430</v>
      </c>
      <c r="G12" s="193">
        <f t="shared" ref="G12:G71" si="2">H12+K12</f>
        <v>0</v>
      </c>
      <c r="H12" s="190"/>
      <c r="I12" s="190"/>
      <c r="J12" s="190"/>
      <c r="K12" s="190"/>
      <c r="L12" s="190">
        <f>O12+M12</f>
        <v>0</v>
      </c>
      <c r="M12" s="202"/>
      <c r="N12" s="191"/>
      <c r="O12" s="190"/>
      <c r="P12" s="190"/>
      <c r="Q12" s="190"/>
      <c r="R12" s="184">
        <f t="shared" ref="R12:R77" si="3">M12</f>
        <v>0</v>
      </c>
      <c r="S12" s="194">
        <f t="shared" ref="S12:S91" si="4">G12+L12</f>
        <v>0</v>
      </c>
    </row>
    <row r="13" spans="1:19" s="169" customFormat="1" ht="15.75" x14ac:dyDescent="0.2">
      <c r="A13" s="186"/>
      <c r="B13" s="187"/>
      <c r="C13" s="188"/>
      <c r="D13" s="188"/>
      <c r="E13" s="188"/>
      <c r="F13" s="195" t="s">
        <v>431</v>
      </c>
      <c r="G13" s="190">
        <f t="shared" si="2"/>
        <v>9652000</v>
      </c>
      <c r="H13" s="193">
        <f>H64</f>
        <v>9652000</v>
      </c>
      <c r="I13" s="193">
        <f>I64</f>
        <v>0</v>
      </c>
      <c r="J13" s="190"/>
      <c r="K13" s="190"/>
      <c r="L13" s="190">
        <f>O13+M13</f>
        <v>1600136</v>
      </c>
      <c r="M13" s="191">
        <f>M51+M53</f>
        <v>1600136</v>
      </c>
      <c r="N13" s="191">
        <f>N51+N53</f>
        <v>3416936</v>
      </c>
      <c r="O13" s="190"/>
      <c r="P13" s="190"/>
      <c r="Q13" s="190"/>
      <c r="R13" s="184">
        <f>M13</f>
        <v>1600136</v>
      </c>
      <c r="S13" s="196">
        <f t="shared" si="4"/>
        <v>11252136</v>
      </c>
    </row>
    <row r="14" spans="1:19" s="169" customFormat="1" ht="15.75" x14ac:dyDescent="0.2">
      <c r="A14" s="186"/>
      <c r="B14" s="187"/>
      <c r="C14" s="188"/>
      <c r="D14" s="188"/>
      <c r="E14" s="188"/>
      <c r="F14" s="195" t="s">
        <v>432</v>
      </c>
      <c r="G14" s="202">
        <f t="shared" ref="G14:S14" si="5">G16+G38+G36+G46</f>
        <v>203435.9</v>
      </c>
      <c r="H14" s="202">
        <f t="shared" si="5"/>
        <v>203435.9</v>
      </c>
      <c r="I14" s="202">
        <f t="shared" si="5"/>
        <v>161093.46</v>
      </c>
      <c r="J14" s="202">
        <f t="shared" si="5"/>
        <v>0</v>
      </c>
      <c r="K14" s="202">
        <f t="shared" si="5"/>
        <v>0</v>
      </c>
      <c r="L14" s="202">
        <f t="shared" si="5"/>
        <v>0</v>
      </c>
      <c r="M14" s="202">
        <f t="shared" si="5"/>
        <v>0</v>
      </c>
      <c r="N14" s="293">
        <f t="shared" si="5"/>
        <v>0</v>
      </c>
      <c r="O14" s="202">
        <f t="shared" si="5"/>
        <v>0</v>
      </c>
      <c r="P14" s="202">
        <f t="shared" si="5"/>
        <v>0</v>
      </c>
      <c r="Q14" s="202">
        <f t="shared" si="5"/>
        <v>0</v>
      </c>
      <c r="R14" s="184">
        <f t="shared" si="3"/>
        <v>0</v>
      </c>
      <c r="S14" s="294">
        <f t="shared" si="5"/>
        <v>203435.9</v>
      </c>
    </row>
    <row r="15" spans="1:19" s="169" customFormat="1" ht="78.75" x14ac:dyDescent="0.2">
      <c r="A15" s="186"/>
      <c r="B15" s="187" t="s">
        <v>433</v>
      </c>
      <c r="C15" s="199"/>
      <c r="D15" s="199" t="s">
        <v>229</v>
      </c>
      <c r="E15" s="199" t="s">
        <v>434</v>
      </c>
      <c r="F15" s="195" t="s">
        <v>435</v>
      </c>
      <c r="G15" s="190">
        <f t="shared" si="2"/>
        <v>11026833.039999999</v>
      </c>
      <c r="H15" s="193">
        <v>11026833.039999999</v>
      </c>
      <c r="I15" s="193">
        <v>8637289.8399999999</v>
      </c>
      <c r="J15" s="193">
        <v>130443.18</v>
      </c>
      <c r="K15" s="193"/>
      <c r="L15" s="190">
        <f>O15+R15</f>
        <v>27081</v>
      </c>
      <c r="M15" s="197">
        <v>27081</v>
      </c>
      <c r="N15" s="198">
        <v>27081</v>
      </c>
      <c r="O15" s="193"/>
      <c r="P15" s="193"/>
      <c r="Q15" s="193"/>
      <c r="R15" s="184">
        <f t="shared" si="3"/>
        <v>27081</v>
      </c>
      <c r="S15" s="196">
        <f t="shared" si="4"/>
        <v>11053914.039999999</v>
      </c>
    </row>
    <row r="16" spans="1:19" s="169" customFormat="1" ht="47.25" x14ac:dyDescent="0.2">
      <c r="A16" s="186"/>
      <c r="B16" s="187"/>
      <c r="C16" s="199"/>
      <c r="D16" s="199"/>
      <c r="E16" s="199"/>
      <c r="F16" s="192" t="s">
        <v>436</v>
      </c>
      <c r="G16" s="190">
        <f t="shared" si="2"/>
        <v>106685.36</v>
      </c>
      <c r="H16" s="193">
        <v>106685.36</v>
      </c>
      <c r="I16" s="193">
        <v>82478.289999999994</v>
      </c>
      <c r="J16" s="193">
        <v>0</v>
      </c>
      <c r="K16" s="193"/>
      <c r="L16" s="190">
        <f t="shared" ref="L16:L82" si="6">O16+R16</f>
        <v>0</v>
      </c>
      <c r="M16" s="197"/>
      <c r="N16" s="295"/>
      <c r="O16" s="193"/>
      <c r="P16" s="193"/>
      <c r="Q16" s="193"/>
      <c r="R16" s="184">
        <f t="shared" si="3"/>
        <v>0</v>
      </c>
      <c r="S16" s="196">
        <f t="shared" si="4"/>
        <v>106685.36</v>
      </c>
    </row>
    <row r="17" spans="1:19" s="169" customFormat="1" ht="15.75" x14ac:dyDescent="0.2">
      <c r="A17" s="186"/>
      <c r="B17" s="187" t="s">
        <v>437</v>
      </c>
      <c r="C17" s="199"/>
      <c r="D17" s="199" t="s">
        <v>230</v>
      </c>
      <c r="E17" s="199" t="s">
        <v>438</v>
      </c>
      <c r="F17" s="195" t="s">
        <v>439</v>
      </c>
      <c r="G17" s="190">
        <f t="shared" si="2"/>
        <v>161928.34</v>
      </c>
      <c r="H17" s="193">
        <v>161928.34</v>
      </c>
      <c r="I17" s="193"/>
      <c r="J17" s="193"/>
      <c r="K17" s="193"/>
      <c r="L17" s="190">
        <f t="shared" si="6"/>
        <v>0</v>
      </c>
      <c r="M17" s="197"/>
      <c r="N17" s="295"/>
      <c r="O17" s="193"/>
      <c r="P17" s="193"/>
      <c r="Q17" s="193"/>
      <c r="R17" s="184">
        <f t="shared" si="3"/>
        <v>0</v>
      </c>
      <c r="S17" s="196">
        <f t="shared" si="4"/>
        <v>161928.34</v>
      </c>
    </row>
    <row r="18" spans="1:19" s="169" customFormat="1" ht="15" hidden="1" customHeight="1" x14ac:dyDescent="0.2">
      <c r="A18" s="186"/>
      <c r="B18" s="187"/>
      <c r="C18" s="199"/>
      <c r="D18" s="199"/>
      <c r="E18" s="199"/>
      <c r="F18" s="192"/>
      <c r="G18" s="190">
        <f t="shared" si="2"/>
        <v>0</v>
      </c>
      <c r="H18" s="197"/>
      <c r="I18" s="193"/>
      <c r="J18" s="193"/>
      <c r="K18" s="193"/>
      <c r="L18" s="190">
        <f t="shared" si="6"/>
        <v>0</v>
      </c>
      <c r="M18" s="197"/>
      <c r="N18" s="295"/>
      <c r="O18" s="193"/>
      <c r="P18" s="193"/>
      <c r="Q18" s="193"/>
      <c r="R18" s="184">
        <f t="shared" si="3"/>
        <v>0</v>
      </c>
      <c r="S18" s="196">
        <f t="shared" si="4"/>
        <v>0</v>
      </c>
    </row>
    <row r="19" spans="1:19" s="169" customFormat="1" ht="15" hidden="1" customHeight="1" x14ac:dyDescent="0.2">
      <c r="A19" s="186"/>
      <c r="B19" s="187"/>
      <c r="C19" s="199"/>
      <c r="D19" s="199"/>
      <c r="E19" s="199"/>
      <c r="F19" s="200"/>
      <c r="G19" s="190">
        <f t="shared" si="2"/>
        <v>0</v>
      </c>
      <c r="H19" s="197"/>
      <c r="I19" s="193"/>
      <c r="J19" s="193"/>
      <c r="K19" s="193"/>
      <c r="L19" s="190">
        <f t="shared" si="6"/>
        <v>0</v>
      </c>
      <c r="M19" s="197"/>
      <c r="N19" s="295"/>
      <c r="O19" s="193"/>
      <c r="P19" s="193"/>
      <c r="Q19" s="193"/>
      <c r="R19" s="184">
        <f t="shared" si="3"/>
        <v>0</v>
      </c>
      <c r="S19" s="196">
        <f t="shared" si="4"/>
        <v>0</v>
      </c>
    </row>
    <row r="20" spans="1:19" s="169" customFormat="1" ht="63" x14ac:dyDescent="0.2">
      <c r="A20" s="186"/>
      <c r="B20" s="201" t="s">
        <v>440</v>
      </c>
      <c r="C20" s="188"/>
      <c r="D20" s="199" t="s">
        <v>344</v>
      </c>
      <c r="E20" s="199" t="s">
        <v>149</v>
      </c>
      <c r="F20" s="192" t="s">
        <v>441</v>
      </c>
      <c r="G20" s="190">
        <f t="shared" si="2"/>
        <v>2628185.71</v>
      </c>
      <c r="H20" s="197">
        <v>2628185.71</v>
      </c>
      <c r="I20" s="197">
        <v>2033617.1</v>
      </c>
      <c r="J20" s="197">
        <v>39878.78</v>
      </c>
      <c r="K20" s="202">
        <f>K21</f>
        <v>0</v>
      </c>
      <c r="L20" s="190">
        <f t="shared" si="6"/>
        <v>167448.57</v>
      </c>
      <c r="M20" s="197">
        <v>92604</v>
      </c>
      <c r="N20" s="198">
        <v>92604</v>
      </c>
      <c r="O20" s="197">
        <f>26394.74+48449.83</f>
        <v>74844.570000000007</v>
      </c>
      <c r="P20" s="202"/>
      <c r="Q20" s="202"/>
      <c r="R20" s="184">
        <f t="shared" si="3"/>
        <v>92604</v>
      </c>
      <c r="S20" s="196">
        <f t="shared" si="4"/>
        <v>2795634.28</v>
      </c>
    </row>
    <row r="21" spans="1:19" s="169" customFormat="1" ht="31.5" x14ac:dyDescent="0.2">
      <c r="A21" s="186"/>
      <c r="B21" s="201" t="s">
        <v>442</v>
      </c>
      <c r="C21" s="199"/>
      <c r="D21" s="199" t="s">
        <v>167</v>
      </c>
      <c r="E21" s="199" t="s">
        <v>443</v>
      </c>
      <c r="F21" s="192" t="s">
        <v>168</v>
      </c>
      <c r="G21" s="190">
        <f t="shared" si="2"/>
        <v>6550.39</v>
      </c>
      <c r="H21" s="197">
        <v>6550.39</v>
      </c>
      <c r="I21" s="193"/>
      <c r="J21" s="193"/>
      <c r="K21" s="193"/>
      <c r="L21" s="190">
        <f t="shared" si="6"/>
        <v>0</v>
      </c>
      <c r="M21" s="197"/>
      <c r="N21" s="295"/>
      <c r="O21" s="193"/>
      <c r="P21" s="193"/>
      <c r="Q21" s="193"/>
      <c r="R21" s="184">
        <f t="shared" si="3"/>
        <v>0</v>
      </c>
      <c r="S21" s="196">
        <f t="shared" si="4"/>
        <v>6550.39</v>
      </c>
    </row>
    <row r="22" spans="1:19" s="169" customFormat="1" ht="15.75" hidden="1" x14ac:dyDescent="0.2">
      <c r="A22" s="186"/>
      <c r="B22" s="201"/>
      <c r="C22" s="188"/>
      <c r="D22" s="199"/>
      <c r="E22" s="199"/>
      <c r="F22" s="203"/>
      <c r="G22" s="190">
        <f t="shared" si="2"/>
        <v>0</v>
      </c>
      <c r="H22" s="202"/>
      <c r="I22" s="202"/>
      <c r="J22" s="202"/>
      <c r="K22" s="202"/>
      <c r="L22" s="190">
        <f t="shared" si="6"/>
        <v>0</v>
      </c>
      <c r="M22" s="202"/>
      <c r="N22" s="293"/>
      <c r="O22" s="202"/>
      <c r="P22" s="202"/>
      <c r="Q22" s="202"/>
      <c r="R22" s="184">
        <f t="shared" si="3"/>
        <v>0</v>
      </c>
      <c r="S22" s="196">
        <f t="shared" si="4"/>
        <v>0</v>
      </c>
    </row>
    <row r="23" spans="1:19" s="169" customFormat="1" ht="31.5" x14ac:dyDescent="0.2">
      <c r="A23" s="186"/>
      <c r="B23" s="201" t="s">
        <v>444</v>
      </c>
      <c r="C23" s="199"/>
      <c r="D23" s="199" t="s">
        <v>235</v>
      </c>
      <c r="E23" s="199" t="s">
        <v>443</v>
      </c>
      <c r="F23" s="192" t="s">
        <v>445</v>
      </c>
      <c r="G23" s="190">
        <f t="shared" si="2"/>
        <v>375065.38</v>
      </c>
      <c r="H23" s="197">
        <v>375065.38</v>
      </c>
      <c r="I23" s="193">
        <v>289671.12</v>
      </c>
      <c r="J23" s="193">
        <v>0</v>
      </c>
      <c r="K23" s="193"/>
      <c r="L23" s="190">
        <f t="shared" si="6"/>
        <v>14997</v>
      </c>
      <c r="M23" s="197">
        <v>14997</v>
      </c>
      <c r="N23" s="198">
        <v>14997</v>
      </c>
      <c r="O23" s="193"/>
      <c r="P23" s="193"/>
      <c r="Q23" s="193"/>
      <c r="R23" s="184">
        <f t="shared" si="3"/>
        <v>14997</v>
      </c>
      <c r="S23" s="196">
        <f t="shared" si="4"/>
        <v>390062.38</v>
      </c>
    </row>
    <row r="24" spans="1:19" s="169" customFormat="1" ht="15.75" x14ac:dyDescent="0.2">
      <c r="A24" s="186"/>
      <c r="B24" s="201" t="s">
        <v>592</v>
      </c>
      <c r="C24" s="199"/>
      <c r="D24" s="199" t="s">
        <v>584</v>
      </c>
      <c r="E24" s="199" t="s">
        <v>443</v>
      </c>
      <c r="F24" s="192" t="s">
        <v>590</v>
      </c>
      <c r="G24" s="190">
        <f t="shared" si="2"/>
        <v>15155</v>
      </c>
      <c r="H24" s="197">
        <v>15155</v>
      </c>
      <c r="I24" s="193"/>
      <c r="J24" s="193"/>
      <c r="K24" s="193"/>
      <c r="L24" s="190">
        <f t="shared" si="6"/>
        <v>0</v>
      </c>
      <c r="M24" s="197"/>
      <c r="N24" s="295"/>
      <c r="O24" s="193"/>
      <c r="P24" s="193"/>
      <c r="Q24" s="193"/>
      <c r="R24" s="184"/>
      <c r="S24" s="196"/>
    </row>
    <row r="25" spans="1:19" s="169" customFormat="1" ht="78.75" x14ac:dyDescent="0.2">
      <c r="A25" s="186"/>
      <c r="B25" s="201" t="s">
        <v>446</v>
      </c>
      <c r="C25" s="199"/>
      <c r="D25" s="199" t="s">
        <v>236</v>
      </c>
      <c r="E25" s="199" t="s">
        <v>443</v>
      </c>
      <c r="F25" s="192" t="s">
        <v>447</v>
      </c>
      <c r="G25" s="190">
        <f t="shared" si="2"/>
        <v>144706.9</v>
      </c>
      <c r="H25" s="197">
        <v>144706.9</v>
      </c>
      <c r="I25" s="193"/>
      <c r="J25" s="193"/>
      <c r="K25" s="193"/>
      <c r="L25" s="190">
        <f t="shared" si="6"/>
        <v>0</v>
      </c>
      <c r="M25" s="197"/>
      <c r="N25" s="295"/>
      <c r="O25" s="193"/>
      <c r="P25" s="193"/>
      <c r="Q25" s="193"/>
      <c r="R25" s="184">
        <f t="shared" si="3"/>
        <v>0</v>
      </c>
      <c r="S25" s="196">
        <f t="shared" si="4"/>
        <v>144706.9</v>
      </c>
    </row>
    <row r="26" spans="1:19" s="169" customFormat="1" ht="15.75" hidden="1" x14ac:dyDescent="0.2">
      <c r="A26" s="186"/>
      <c r="B26" s="204"/>
      <c r="C26" s="188"/>
      <c r="D26" s="188"/>
      <c r="E26" s="205"/>
      <c r="F26" s="203"/>
      <c r="G26" s="190">
        <f t="shared" si="2"/>
        <v>0</v>
      </c>
      <c r="H26" s="190"/>
      <c r="I26" s="193"/>
      <c r="J26" s="193"/>
      <c r="K26" s="193"/>
      <c r="L26" s="190">
        <f t="shared" si="6"/>
        <v>0</v>
      </c>
      <c r="M26" s="197"/>
      <c r="N26" s="295"/>
      <c r="O26" s="193"/>
      <c r="P26" s="193"/>
      <c r="Q26" s="193"/>
      <c r="R26" s="184">
        <f t="shared" si="3"/>
        <v>0</v>
      </c>
      <c r="S26" s="196">
        <f t="shared" si="4"/>
        <v>0</v>
      </c>
    </row>
    <row r="27" spans="1:19" s="169" customFormat="1" ht="31.5" x14ac:dyDescent="0.2">
      <c r="A27" s="186"/>
      <c r="B27" s="206" t="s">
        <v>448</v>
      </c>
      <c r="C27" s="199"/>
      <c r="D27" s="199" t="s">
        <v>237</v>
      </c>
      <c r="E27" s="199" t="s">
        <v>449</v>
      </c>
      <c r="F27" s="192" t="s">
        <v>450</v>
      </c>
      <c r="G27" s="190">
        <f t="shared" si="2"/>
        <v>30960.959999999999</v>
      </c>
      <c r="H27" s="193">
        <v>30960.959999999999</v>
      </c>
      <c r="I27" s="193"/>
      <c r="J27" s="193"/>
      <c r="K27" s="193"/>
      <c r="L27" s="190">
        <f t="shared" si="6"/>
        <v>0</v>
      </c>
      <c r="M27" s="197"/>
      <c r="N27" s="295"/>
      <c r="O27" s="193"/>
      <c r="P27" s="193"/>
      <c r="Q27" s="193"/>
      <c r="R27" s="184">
        <f t="shared" si="3"/>
        <v>0</v>
      </c>
      <c r="S27" s="196">
        <f t="shared" si="4"/>
        <v>30960.959999999999</v>
      </c>
    </row>
    <row r="28" spans="1:19" s="169" customFormat="1" ht="15.75" x14ac:dyDescent="0.2">
      <c r="A28" s="186"/>
      <c r="B28" s="206" t="s">
        <v>451</v>
      </c>
      <c r="C28" s="199"/>
      <c r="D28" s="199" t="s">
        <v>238</v>
      </c>
      <c r="E28" s="199" t="s">
        <v>452</v>
      </c>
      <c r="F28" s="192" t="s">
        <v>453</v>
      </c>
      <c r="G28" s="190">
        <f t="shared" si="2"/>
        <v>138520.69</v>
      </c>
      <c r="H28" s="193">
        <v>138520.69</v>
      </c>
      <c r="I28" s="193">
        <v>113285.46</v>
      </c>
      <c r="J28" s="193"/>
      <c r="K28" s="193"/>
      <c r="L28" s="190">
        <f t="shared" si="6"/>
        <v>60755.93</v>
      </c>
      <c r="M28" s="197"/>
      <c r="N28" s="295"/>
      <c r="O28" s="193">
        <v>60755.93</v>
      </c>
      <c r="P28" s="193">
        <v>49799.93</v>
      </c>
      <c r="Q28" s="193"/>
      <c r="R28" s="184">
        <f t="shared" si="3"/>
        <v>0</v>
      </c>
      <c r="S28" s="196">
        <f t="shared" si="4"/>
        <v>199276.62</v>
      </c>
    </row>
    <row r="29" spans="1:19" s="169" customFormat="1" ht="31.5" hidden="1" x14ac:dyDescent="0.2">
      <c r="A29" s="186"/>
      <c r="B29" s="206" t="s">
        <v>454</v>
      </c>
      <c r="C29" s="199"/>
      <c r="D29" s="199" t="s">
        <v>455</v>
      </c>
      <c r="E29" s="199" t="s">
        <v>150</v>
      </c>
      <c r="F29" s="192" t="s">
        <v>456</v>
      </c>
      <c r="G29" s="190"/>
      <c r="H29" s="190"/>
      <c r="I29" s="193"/>
      <c r="J29" s="193"/>
      <c r="K29" s="193"/>
      <c r="L29" s="190">
        <f t="shared" si="6"/>
        <v>0</v>
      </c>
      <c r="M29" s="197"/>
      <c r="N29" s="295"/>
      <c r="O29" s="193"/>
      <c r="P29" s="193"/>
      <c r="Q29" s="193"/>
      <c r="R29" s="184">
        <f t="shared" si="3"/>
        <v>0</v>
      </c>
      <c r="S29" s="196">
        <f t="shared" si="4"/>
        <v>0</v>
      </c>
    </row>
    <row r="30" spans="1:19" s="169" customFormat="1" ht="31.5" x14ac:dyDescent="0.2">
      <c r="A30" s="186"/>
      <c r="B30" s="206" t="s">
        <v>457</v>
      </c>
      <c r="C30" s="199"/>
      <c r="D30" s="199" t="s">
        <v>239</v>
      </c>
      <c r="E30" s="199" t="s">
        <v>150</v>
      </c>
      <c r="F30" s="192" t="s">
        <v>458</v>
      </c>
      <c r="G30" s="190">
        <f t="shared" si="2"/>
        <v>395355.18</v>
      </c>
      <c r="H30" s="193">
        <v>395355.18</v>
      </c>
      <c r="I30" s="193"/>
      <c r="J30" s="193"/>
      <c r="K30" s="193"/>
      <c r="L30" s="190">
        <f t="shared" si="6"/>
        <v>0</v>
      </c>
      <c r="M30" s="197"/>
      <c r="N30" s="295"/>
      <c r="O30" s="193"/>
      <c r="P30" s="193"/>
      <c r="Q30" s="193"/>
      <c r="R30" s="184">
        <f t="shared" si="3"/>
        <v>0</v>
      </c>
      <c r="S30" s="196">
        <f t="shared" si="4"/>
        <v>395355.18</v>
      </c>
    </row>
    <row r="31" spans="1:19" s="169" customFormat="1" ht="15.75" hidden="1" x14ac:dyDescent="0.2">
      <c r="A31" s="186"/>
      <c r="B31" s="204"/>
      <c r="C31" s="188"/>
      <c r="D31" s="188"/>
      <c r="E31" s="188"/>
      <c r="F31" s="203"/>
      <c r="G31" s="190">
        <f t="shared" si="2"/>
        <v>0</v>
      </c>
      <c r="H31" s="190"/>
      <c r="I31" s="193"/>
      <c r="J31" s="193"/>
      <c r="K31" s="193"/>
      <c r="L31" s="190">
        <f t="shared" si="6"/>
        <v>0</v>
      </c>
      <c r="M31" s="197"/>
      <c r="N31" s="295"/>
      <c r="O31" s="193"/>
      <c r="P31" s="193"/>
      <c r="Q31" s="193"/>
      <c r="R31" s="184">
        <f t="shared" si="3"/>
        <v>0</v>
      </c>
      <c r="S31" s="196">
        <f t="shared" si="4"/>
        <v>0</v>
      </c>
    </row>
    <row r="32" spans="1:19" s="169" customFormat="1" ht="31.5" x14ac:dyDescent="0.2">
      <c r="A32" s="186"/>
      <c r="B32" s="206" t="s">
        <v>459</v>
      </c>
      <c r="C32" s="199"/>
      <c r="D32" s="199" t="s">
        <v>153</v>
      </c>
      <c r="E32" s="199" t="s">
        <v>460</v>
      </c>
      <c r="F32" s="192" t="s">
        <v>461</v>
      </c>
      <c r="G32" s="190">
        <f t="shared" si="2"/>
        <v>317477.90999999997</v>
      </c>
      <c r="H32" s="193">
        <v>317477.90999999997</v>
      </c>
      <c r="I32" s="193"/>
      <c r="J32" s="193"/>
      <c r="K32" s="193"/>
      <c r="L32" s="190">
        <f t="shared" si="6"/>
        <v>0</v>
      </c>
      <c r="M32" s="197"/>
      <c r="N32" s="295"/>
      <c r="O32" s="193"/>
      <c r="P32" s="193"/>
      <c r="Q32" s="193"/>
      <c r="R32" s="184">
        <f t="shared" si="3"/>
        <v>0</v>
      </c>
      <c r="S32" s="196">
        <f t="shared" si="4"/>
        <v>317477.90999999997</v>
      </c>
    </row>
    <row r="33" spans="1:19" s="169" customFormat="1" ht="15.75" hidden="1" x14ac:dyDescent="0.2">
      <c r="A33" s="186"/>
      <c r="B33" s="204"/>
      <c r="C33" s="188"/>
      <c r="D33" s="188"/>
      <c r="E33" s="188"/>
      <c r="F33" s="203"/>
      <c r="G33" s="190"/>
      <c r="H33" s="190"/>
      <c r="I33" s="190"/>
      <c r="J33" s="190"/>
      <c r="K33" s="190"/>
      <c r="L33" s="190">
        <f t="shared" si="6"/>
        <v>0</v>
      </c>
      <c r="M33" s="202"/>
      <c r="N33" s="293"/>
      <c r="O33" s="190"/>
      <c r="P33" s="190"/>
      <c r="Q33" s="190"/>
      <c r="R33" s="184">
        <f t="shared" si="3"/>
        <v>0</v>
      </c>
      <c r="S33" s="196">
        <f t="shared" si="4"/>
        <v>0</v>
      </c>
    </row>
    <row r="34" spans="1:19" s="169" customFormat="1" ht="39.75" hidden="1" customHeight="1" x14ac:dyDescent="0.2">
      <c r="A34" s="186"/>
      <c r="B34" s="206"/>
      <c r="C34" s="199"/>
      <c r="D34" s="199"/>
      <c r="E34" s="199"/>
      <c r="F34" s="192"/>
      <c r="G34" s="190"/>
      <c r="H34" s="193"/>
      <c r="I34" s="193"/>
      <c r="J34" s="193"/>
      <c r="K34" s="193"/>
      <c r="L34" s="190">
        <f t="shared" si="6"/>
        <v>0</v>
      </c>
      <c r="M34" s="197"/>
      <c r="N34" s="295"/>
      <c r="O34" s="193"/>
      <c r="P34" s="193"/>
      <c r="Q34" s="193"/>
      <c r="R34" s="184">
        <f t="shared" si="3"/>
        <v>0</v>
      </c>
      <c r="S34" s="196">
        <f t="shared" si="4"/>
        <v>0</v>
      </c>
    </row>
    <row r="35" spans="1:19" s="169" customFormat="1" ht="31.5" x14ac:dyDescent="0.2">
      <c r="A35" s="186"/>
      <c r="B35" s="206" t="s">
        <v>462</v>
      </c>
      <c r="C35" s="199"/>
      <c r="D35" s="199" t="s">
        <v>154</v>
      </c>
      <c r="E35" s="199" t="s">
        <v>460</v>
      </c>
      <c r="F35" s="192" t="s">
        <v>463</v>
      </c>
      <c r="G35" s="190">
        <f t="shared" si="2"/>
        <v>1602091.45</v>
      </c>
      <c r="H35" s="193">
        <v>1602091.45</v>
      </c>
      <c r="I35" s="193">
        <v>1148216.08</v>
      </c>
      <c r="J35" s="193">
        <v>59840.53</v>
      </c>
      <c r="K35" s="193"/>
      <c r="L35" s="190">
        <f t="shared" si="6"/>
        <v>0</v>
      </c>
      <c r="M35" s="197"/>
      <c r="N35" s="295"/>
      <c r="O35" s="193"/>
      <c r="P35" s="193"/>
      <c r="Q35" s="193"/>
      <c r="R35" s="184">
        <f t="shared" si="3"/>
        <v>0</v>
      </c>
      <c r="S35" s="196">
        <f t="shared" si="4"/>
        <v>1602091.45</v>
      </c>
    </row>
    <row r="36" spans="1:19" s="169" customFormat="1" ht="48" customHeight="1" x14ac:dyDescent="0.2">
      <c r="A36" s="186"/>
      <c r="B36" s="207"/>
      <c r="C36" s="199"/>
      <c r="D36" s="199"/>
      <c r="E36" s="208"/>
      <c r="F36" s="192" t="s">
        <v>464</v>
      </c>
      <c r="G36" s="190">
        <f t="shared" si="2"/>
        <v>96750.54</v>
      </c>
      <c r="H36" s="193">
        <v>96750.54</v>
      </c>
      <c r="I36" s="193">
        <v>78615.17</v>
      </c>
      <c r="J36" s="193"/>
      <c r="K36" s="193"/>
      <c r="L36" s="190">
        <f t="shared" si="6"/>
        <v>0</v>
      </c>
      <c r="M36" s="197"/>
      <c r="N36" s="295"/>
      <c r="O36" s="193"/>
      <c r="P36" s="193"/>
      <c r="Q36" s="193"/>
      <c r="R36" s="184">
        <f t="shared" si="3"/>
        <v>0</v>
      </c>
      <c r="S36" s="196">
        <f t="shared" si="4"/>
        <v>96750.54</v>
      </c>
    </row>
    <row r="37" spans="1:19" s="169" customFormat="1" ht="53.25" hidden="1" customHeight="1" x14ac:dyDescent="0.2">
      <c r="A37" s="186"/>
      <c r="B37" s="206"/>
      <c r="C37" s="199"/>
      <c r="D37" s="199"/>
      <c r="E37" s="199"/>
      <c r="F37" s="192"/>
      <c r="G37" s="190"/>
      <c r="H37" s="193"/>
      <c r="I37" s="193"/>
      <c r="J37" s="193"/>
      <c r="K37" s="193"/>
      <c r="L37" s="190">
        <f t="shared" si="6"/>
        <v>0</v>
      </c>
      <c r="M37" s="197"/>
      <c r="N37" s="295"/>
      <c r="O37" s="193"/>
      <c r="P37" s="193"/>
      <c r="Q37" s="193"/>
      <c r="R37" s="184">
        <f t="shared" si="3"/>
        <v>0</v>
      </c>
      <c r="S37" s="196">
        <f t="shared" si="4"/>
        <v>0</v>
      </c>
    </row>
    <row r="38" spans="1:19" s="169" customFormat="1" ht="15.75" hidden="1" x14ac:dyDescent="0.2">
      <c r="A38" s="186"/>
      <c r="B38" s="204"/>
      <c r="C38" s="188"/>
      <c r="D38" s="205"/>
      <c r="E38" s="205"/>
      <c r="F38" s="192"/>
      <c r="G38" s="190">
        <f t="shared" si="2"/>
        <v>0</v>
      </c>
      <c r="H38" s="197"/>
      <c r="I38" s="193"/>
      <c r="J38" s="190"/>
      <c r="K38" s="190">
        <f>K39+K40</f>
        <v>0</v>
      </c>
      <c r="L38" s="190">
        <f t="shared" si="6"/>
        <v>0</v>
      </c>
      <c r="M38" s="202"/>
      <c r="N38" s="293"/>
      <c r="O38" s="190"/>
      <c r="P38" s="190"/>
      <c r="Q38" s="190"/>
      <c r="R38" s="184">
        <f t="shared" si="3"/>
        <v>0</v>
      </c>
      <c r="S38" s="196">
        <f t="shared" si="4"/>
        <v>0</v>
      </c>
    </row>
    <row r="39" spans="1:19" s="169" customFormat="1" ht="31.5" x14ac:dyDescent="0.2">
      <c r="A39" s="186"/>
      <c r="B39" s="206" t="s">
        <v>465</v>
      </c>
      <c r="C39" s="199"/>
      <c r="D39" s="199" t="s">
        <v>244</v>
      </c>
      <c r="E39" s="199" t="s">
        <v>466</v>
      </c>
      <c r="F39" s="192" t="s">
        <v>467</v>
      </c>
      <c r="G39" s="190">
        <f t="shared" si="2"/>
        <v>234954.59</v>
      </c>
      <c r="H39" s="193">
        <v>234954.59</v>
      </c>
      <c r="I39" s="193"/>
      <c r="J39" s="193"/>
      <c r="K39" s="193"/>
      <c r="L39" s="190">
        <f t="shared" si="6"/>
        <v>123848</v>
      </c>
      <c r="M39" s="197">
        <v>123848</v>
      </c>
      <c r="N39" s="198">
        <v>98953.07</v>
      </c>
      <c r="O39" s="193"/>
      <c r="P39" s="193"/>
      <c r="Q39" s="193"/>
      <c r="R39" s="184">
        <f t="shared" si="3"/>
        <v>123848</v>
      </c>
      <c r="S39" s="196">
        <f t="shared" si="4"/>
        <v>358802.58999999997</v>
      </c>
    </row>
    <row r="40" spans="1:19" s="169" customFormat="1" ht="15.75" x14ac:dyDescent="0.2">
      <c r="A40" s="186"/>
      <c r="B40" s="206" t="s">
        <v>468</v>
      </c>
      <c r="C40" s="199"/>
      <c r="D40" s="199" t="s">
        <v>245</v>
      </c>
      <c r="E40" s="199" t="s">
        <v>466</v>
      </c>
      <c r="F40" s="192" t="s">
        <v>469</v>
      </c>
      <c r="G40" s="190">
        <f t="shared" si="2"/>
        <v>1276863.53</v>
      </c>
      <c r="H40" s="193">
        <v>1276863.53</v>
      </c>
      <c r="I40" s="193"/>
      <c r="J40" s="193">
        <v>52639.93</v>
      </c>
      <c r="K40" s="193"/>
      <c r="L40" s="190">
        <f t="shared" si="6"/>
        <v>2382659</v>
      </c>
      <c r="M40" s="197">
        <v>563488</v>
      </c>
      <c r="N40" s="198">
        <v>563488</v>
      </c>
      <c r="O40" s="193"/>
      <c r="P40" s="193"/>
      <c r="Q40" s="193"/>
      <c r="R40" s="184">
        <f>M40+1819171</f>
        <v>2382659</v>
      </c>
      <c r="S40" s="196">
        <f t="shared" si="4"/>
        <v>3659522.5300000003</v>
      </c>
    </row>
    <row r="41" spans="1:19" s="169" customFormat="1" ht="63" x14ac:dyDescent="0.2">
      <c r="A41" s="186"/>
      <c r="B41" s="209" t="s">
        <v>470</v>
      </c>
      <c r="C41" s="199"/>
      <c r="D41" s="199" t="s">
        <v>246</v>
      </c>
      <c r="E41" s="210" t="s">
        <v>466</v>
      </c>
      <c r="F41" s="211" t="s">
        <v>471</v>
      </c>
      <c r="G41" s="190">
        <f t="shared" si="2"/>
        <v>45900</v>
      </c>
      <c r="H41" s="193">
        <v>45900</v>
      </c>
      <c r="I41" s="193"/>
      <c r="J41" s="193"/>
      <c r="K41" s="193"/>
      <c r="L41" s="190">
        <f t="shared" si="6"/>
        <v>0</v>
      </c>
      <c r="M41" s="197"/>
      <c r="N41" s="295"/>
      <c r="O41" s="193"/>
      <c r="P41" s="193"/>
      <c r="Q41" s="193"/>
      <c r="R41" s="184"/>
      <c r="S41" s="196">
        <f t="shared" si="4"/>
        <v>45900</v>
      </c>
    </row>
    <row r="42" spans="1:19" s="169" customFormat="1" ht="15.75" x14ac:dyDescent="0.2">
      <c r="A42" s="186"/>
      <c r="B42" s="206" t="s">
        <v>472</v>
      </c>
      <c r="C42" s="199"/>
      <c r="D42" s="199" t="s">
        <v>155</v>
      </c>
      <c r="E42" s="199" t="s">
        <v>466</v>
      </c>
      <c r="F42" s="192" t="s">
        <v>285</v>
      </c>
      <c r="G42" s="190">
        <f t="shared" si="2"/>
        <v>2406008.81</v>
      </c>
      <c r="H42" s="193">
        <v>2406008.81</v>
      </c>
      <c r="I42" s="193"/>
      <c r="J42" s="193">
        <v>383103.52</v>
      </c>
      <c r="K42" s="193"/>
      <c r="L42" s="190">
        <f t="shared" si="6"/>
        <v>2113531.1799999997</v>
      </c>
      <c r="M42" s="197">
        <v>1507791.18</v>
      </c>
      <c r="N42" s="198">
        <v>1507790.78</v>
      </c>
      <c r="O42" s="193"/>
      <c r="P42" s="193"/>
      <c r="Q42" s="193"/>
      <c r="R42" s="184">
        <f>M42+605740</f>
        <v>2113531.1799999997</v>
      </c>
      <c r="S42" s="196">
        <f t="shared" si="4"/>
        <v>4519539.99</v>
      </c>
    </row>
    <row r="43" spans="1:19" s="169" customFormat="1" ht="110.25" x14ac:dyDescent="0.2">
      <c r="A43" s="186"/>
      <c r="B43" s="206" t="s">
        <v>473</v>
      </c>
      <c r="C43" s="199"/>
      <c r="D43" s="199" t="s">
        <v>247</v>
      </c>
      <c r="E43" s="199" t="s">
        <v>474</v>
      </c>
      <c r="F43" s="192" t="s">
        <v>475</v>
      </c>
      <c r="G43" s="190">
        <f t="shared" si="2"/>
        <v>389770.01</v>
      </c>
      <c r="H43" s="193">
        <v>389770.01</v>
      </c>
      <c r="I43" s="193"/>
      <c r="J43" s="193"/>
      <c r="K43" s="193"/>
      <c r="L43" s="190">
        <f t="shared" si="6"/>
        <v>0</v>
      </c>
      <c r="M43" s="197"/>
      <c r="N43" s="295"/>
      <c r="O43" s="193"/>
      <c r="P43" s="193"/>
      <c r="Q43" s="193"/>
      <c r="R43" s="184">
        <f t="shared" si="3"/>
        <v>0</v>
      </c>
      <c r="S43" s="196">
        <f t="shared" si="4"/>
        <v>389770.01</v>
      </c>
    </row>
    <row r="44" spans="1:19" s="169" customFormat="1" ht="31.5" x14ac:dyDescent="0.2">
      <c r="A44" s="186"/>
      <c r="B44" s="206" t="s">
        <v>476</v>
      </c>
      <c r="C44" s="199"/>
      <c r="D44" s="199" t="s">
        <v>248</v>
      </c>
      <c r="E44" s="199" t="s">
        <v>474</v>
      </c>
      <c r="F44" s="192" t="s">
        <v>477</v>
      </c>
      <c r="G44" s="190">
        <f t="shared" si="2"/>
        <v>195323.29</v>
      </c>
      <c r="H44" s="193">
        <v>195323.29</v>
      </c>
      <c r="I44" s="193">
        <v>154537.34</v>
      </c>
      <c r="J44" s="193"/>
      <c r="K44" s="193"/>
      <c r="L44" s="190">
        <f t="shared" si="6"/>
        <v>0</v>
      </c>
      <c r="M44" s="197"/>
      <c r="N44" s="295"/>
      <c r="O44" s="193"/>
      <c r="P44" s="193"/>
      <c r="Q44" s="193"/>
      <c r="R44" s="184">
        <f t="shared" si="3"/>
        <v>0</v>
      </c>
      <c r="S44" s="196">
        <f t="shared" si="4"/>
        <v>195323.29</v>
      </c>
    </row>
    <row r="45" spans="1:19" s="169" customFormat="1" ht="15.75" x14ac:dyDescent="0.2">
      <c r="A45" s="186"/>
      <c r="B45" s="206" t="s">
        <v>478</v>
      </c>
      <c r="C45" s="199"/>
      <c r="D45" s="199" t="s">
        <v>249</v>
      </c>
      <c r="E45" s="199" t="s">
        <v>479</v>
      </c>
      <c r="F45" s="192" t="s">
        <v>480</v>
      </c>
      <c r="G45" s="190">
        <f t="shared" si="2"/>
        <v>0</v>
      </c>
      <c r="H45" s="193">
        <v>0</v>
      </c>
      <c r="I45" s="193"/>
      <c r="J45" s="193"/>
      <c r="K45" s="197"/>
      <c r="L45" s="190">
        <f t="shared" si="6"/>
        <v>17000</v>
      </c>
      <c r="M45" s="197"/>
      <c r="N45" s="295"/>
      <c r="O45" s="296"/>
      <c r="P45" s="193"/>
      <c r="Q45" s="193"/>
      <c r="R45" s="184">
        <v>17000</v>
      </c>
      <c r="S45" s="196">
        <f t="shared" si="4"/>
        <v>17000</v>
      </c>
    </row>
    <row r="46" spans="1:19" s="169" customFormat="1" ht="47.25" x14ac:dyDescent="0.2">
      <c r="A46" s="186"/>
      <c r="B46" s="206"/>
      <c r="C46" s="199"/>
      <c r="D46" s="199"/>
      <c r="E46" s="199"/>
      <c r="F46" s="192" t="s">
        <v>481</v>
      </c>
      <c r="G46" s="190">
        <f t="shared" si="2"/>
        <v>0</v>
      </c>
      <c r="H46" s="193">
        <v>0</v>
      </c>
      <c r="I46" s="193"/>
      <c r="J46" s="193"/>
      <c r="K46" s="197"/>
      <c r="L46" s="190">
        <f t="shared" si="6"/>
        <v>0</v>
      </c>
      <c r="M46" s="197"/>
      <c r="N46" s="295"/>
      <c r="O46" s="193"/>
      <c r="P46" s="193"/>
      <c r="Q46" s="193"/>
      <c r="R46" s="184">
        <f t="shared" si="3"/>
        <v>0</v>
      </c>
      <c r="S46" s="196">
        <f t="shared" si="4"/>
        <v>0</v>
      </c>
    </row>
    <row r="47" spans="1:19" s="169" customFormat="1" ht="31.5" x14ac:dyDescent="0.25">
      <c r="A47" s="186"/>
      <c r="B47" s="206" t="s">
        <v>482</v>
      </c>
      <c r="C47" s="199"/>
      <c r="D47" s="199" t="s">
        <v>346</v>
      </c>
      <c r="E47" s="199" t="s">
        <v>483</v>
      </c>
      <c r="F47" s="212" t="s">
        <v>484</v>
      </c>
      <c r="G47" s="190">
        <f t="shared" si="2"/>
        <v>0</v>
      </c>
      <c r="H47" s="193">
        <v>0</v>
      </c>
      <c r="I47" s="193"/>
      <c r="J47" s="193"/>
      <c r="K47" s="197"/>
      <c r="L47" s="190">
        <f t="shared" si="6"/>
        <v>0</v>
      </c>
      <c r="M47" s="197"/>
      <c r="N47" s="295"/>
      <c r="O47" s="193"/>
      <c r="P47" s="193"/>
      <c r="Q47" s="193"/>
      <c r="R47" s="184">
        <f t="shared" si="3"/>
        <v>0</v>
      </c>
      <c r="S47" s="196">
        <f t="shared" si="4"/>
        <v>0</v>
      </c>
    </row>
    <row r="48" spans="1:19" s="169" customFormat="1" ht="31.5" x14ac:dyDescent="0.2">
      <c r="A48" s="186"/>
      <c r="B48" s="206" t="s">
        <v>485</v>
      </c>
      <c r="C48" s="199"/>
      <c r="D48" s="199" t="s">
        <v>331</v>
      </c>
      <c r="E48" s="199" t="s">
        <v>483</v>
      </c>
      <c r="F48" s="192" t="s">
        <v>486</v>
      </c>
      <c r="G48" s="190">
        <f t="shared" si="2"/>
        <v>0</v>
      </c>
      <c r="H48" s="193">
        <v>0</v>
      </c>
      <c r="I48" s="193"/>
      <c r="J48" s="193"/>
      <c r="K48" s="193"/>
      <c r="L48" s="190">
        <f t="shared" si="6"/>
        <v>0</v>
      </c>
      <c r="M48" s="197"/>
      <c r="N48" s="295"/>
      <c r="O48" s="193"/>
      <c r="P48" s="193"/>
      <c r="Q48" s="193"/>
      <c r="R48" s="184">
        <f t="shared" si="3"/>
        <v>0</v>
      </c>
      <c r="S48" s="196">
        <f t="shared" si="4"/>
        <v>0</v>
      </c>
    </row>
    <row r="49" spans="1:19" s="169" customFormat="1" ht="31.5" x14ac:dyDescent="0.2">
      <c r="A49" s="186"/>
      <c r="B49" s="206" t="s">
        <v>487</v>
      </c>
      <c r="C49" s="199"/>
      <c r="D49" s="199" t="s">
        <v>259</v>
      </c>
      <c r="E49" s="199" t="s">
        <v>483</v>
      </c>
      <c r="F49" s="192" t="s">
        <v>488</v>
      </c>
      <c r="G49" s="190">
        <f t="shared" si="2"/>
        <v>0</v>
      </c>
      <c r="H49" s="202"/>
      <c r="I49" s="202"/>
      <c r="J49" s="202"/>
      <c r="K49" s="202"/>
      <c r="L49" s="190">
        <f t="shared" si="6"/>
        <v>0</v>
      </c>
      <c r="M49" s="202"/>
      <c r="N49" s="293"/>
      <c r="O49" s="202"/>
      <c r="P49" s="202"/>
      <c r="Q49" s="202"/>
      <c r="R49" s="184">
        <f t="shared" si="3"/>
        <v>0</v>
      </c>
      <c r="S49" s="196">
        <f t="shared" si="4"/>
        <v>0</v>
      </c>
    </row>
    <row r="50" spans="1:19" s="169" customFormat="1" ht="47.25" x14ac:dyDescent="0.2">
      <c r="A50" s="186"/>
      <c r="B50" s="206" t="s">
        <v>489</v>
      </c>
      <c r="C50" s="199"/>
      <c r="D50" s="199" t="s">
        <v>326</v>
      </c>
      <c r="E50" s="199" t="s">
        <v>490</v>
      </c>
      <c r="F50" s="192" t="s">
        <v>491</v>
      </c>
      <c r="G50" s="190">
        <f t="shared" si="2"/>
        <v>0</v>
      </c>
      <c r="H50" s="202"/>
      <c r="I50" s="202"/>
      <c r="J50" s="202"/>
      <c r="K50" s="202"/>
      <c r="L50" s="190">
        <f t="shared" si="6"/>
        <v>1836008.9</v>
      </c>
      <c r="M50" s="197">
        <v>1836008.9</v>
      </c>
      <c r="N50" s="198">
        <v>1838168.9</v>
      </c>
      <c r="O50" s="197"/>
      <c r="P50" s="197"/>
      <c r="Q50" s="197"/>
      <c r="R50" s="184">
        <f t="shared" si="3"/>
        <v>1836008.9</v>
      </c>
      <c r="S50" s="196">
        <f t="shared" si="4"/>
        <v>1836008.9</v>
      </c>
    </row>
    <row r="51" spans="1:19" s="169" customFormat="1" ht="63" x14ac:dyDescent="0.2">
      <c r="A51" s="186"/>
      <c r="B51" s="206"/>
      <c r="C51" s="199"/>
      <c r="D51" s="199"/>
      <c r="E51" s="199"/>
      <c r="F51" s="218" t="s">
        <v>603</v>
      </c>
      <c r="G51" s="190"/>
      <c r="H51" s="202"/>
      <c r="I51" s="202"/>
      <c r="J51" s="202"/>
      <c r="K51" s="202"/>
      <c r="L51" s="190">
        <f t="shared" si="6"/>
        <v>1600136</v>
      </c>
      <c r="M51" s="197">
        <v>1600136</v>
      </c>
      <c r="N51" s="198">
        <v>1600136</v>
      </c>
      <c r="O51" s="197"/>
      <c r="P51" s="197"/>
      <c r="Q51" s="197"/>
      <c r="R51" s="184">
        <f>M51</f>
        <v>1600136</v>
      </c>
      <c r="S51" s="196">
        <f t="shared" si="4"/>
        <v>1600136</v>
      </c>
    </row>
    <row r="52" spans="1:19" s="169" customFormat="1" ht="47.25" x14ac:dyDescent="0.2">
      <c r="A52" s="186"/>
      <c r="B52" s="206" t="s">
        <v>492</v>
      </c>
      <c r="C52" s="199"/>
      <c r="D52" s="199" t="s">
        <v>260</v>
      </c>
      <c r="E52" s="199" t="s">
        <v>490</v>
      </c>
      <c r="F52" s="192" t="s">
        <v>493</v>
      </c>
      <c r="G52" s="190">
        <f t="shared" si="2"/>
        <v>0</v>
      </c>
      <c r="H52" s="202"/>
      <c r="I52" s="202"/>
      <c r="J52" s="202"/>
      <c r="K52" s="202"/>
      <c r="L52" s="190">
        <f t="shared" si="6"/>
        <v>0</v>
      </c>
      <c r="M52" s="197">
        <v>0</v>
      </c>
      <c r="N52" s="198">
        <v>1816800</v>
      </c>
      <c r="O52" s="197"/>
      <c r="P52" s="197"/>
      <c r="Q52" s="197"/>
      <c r="R52" s="184">
        <v>0</v>
      </c>
      <c r="S52" s="196">
        <f t="shared" si="4"/>
        <v>0</v>
      </c>
    </row>
    <row r="53" spans="1:19" s="169" customFormat="1" ht="63" x14ac:dyDescent="0.2">
      <c r="A53" s="186"/>
      <c r="B53" s="206"/>
      <c r="C53" s="199"/>
      <c r="D53" s="199"/>
      <c r="E53" s="199"/>
      <c r="F53" s="218" t="s">
        <v>604</v>
      </c>
      <c r="G53" s="190"/>
      <c r="H53" s="202"/>
      <c r="I53" s="202"/>
      <c r="J53" s="202"/>
      <c r="K53" s="202"/>
      <c r="L53" s="190">
        <f t="shared" si="6"/>
        <v>0</v>
      </c>
      <c r="M53" s="197">
        <v>0</v>
      </c>
      <c r="N53" s="198">
        <v>1816800</v>
      </c>
      <c r="O53" s="197"/>
      <c r="P53" s="197"/>
      <c r="Q53" s="197"/>
      <c r="R53" s="184">
        <v>0</v>
      </c>
      <c r="S53" s="196">
        <f t="shared" si="4"/>
        <v>0</v>
      </c>
    </row>
    <row r="54" spans="1:19" s="169" customFormat="1" ht="47.25" x14ac:dyDescent="0.2">
      <c r="A54" s="186"/>
      <c r="B54" s="206" t="s">
        <v>494</v>
      </c>
      <c r="C54" s="199"/>
      <c r="D54" s="199" t="s">
        <v>250</v>
      </c>
      <c r="E54" s="199" t="s">
        <v>495</v>
      </c>
      <c r="F54" s="192" t="s">
        <v>496</v>
      </c>
      <c r="G54" s="190">
        <f t="shared" si="2"/>
        <v>1087598.27</v>
      </c>
      <c r="H54" s="193">
        <v>1087598.27</v>
      </c>
      <c r="I54" s="193"/>
      <c r="J54" s="193"/>
      <c r="K54" s="193"/>
      <c r="L54" s="190">
        <f t="shared" si="6"/>
        <v>0</v>
      </c>
      <c r="M54" s="197"/>
      <c r="N54" s="295"/>
      <c r="O54" s="193"/>
      <c r="P54" s="193"/>
      <c r="Q54" s="193"/>
      <c r="R54" s="184">
        <f t="shared" si="3"/>
        <v>0</v>
      </c>
      <c r="S54" s="196">
        <f t="shared" si="4"/>
        <v>1087598.27</v>
      </c>
    </row>
    <row r="55" spans="1:19" s="169" customFormat="1" ht="31.5" hidden="1" x14ac:dyDescent="0.2">
      <c r="A55" s="186"/>
      <c r="B55" s="206" t="s">
        <v>497</v>
      </c>
      <c r="C55" s="199"/>
      <c r="D55" s="199" t="s">
        <v>251</v>
      </c>
      <c r="E55" s="199" t="s">
        <v>498</v>
      </c>
      <c r="F55" s="192" t="s">
        <v>499</v>
      </c>
      <c r="G55" s="190">
        <f t="shared" si="2"/>
        <v>0</v>
      </c>
      <c r="H55" s="193">
        <v>0</v>
      </c>
      <c r="I55" s="193"/>
      <c r="J55" s="193"/>
      <c r="K55" s="197"/>
      <c r="L55" s="190">
        <f t="shared" si="6"/>
        <v>0</v>
      </c>
      <c r="M55" s="197"/>
      <c r="N55" s="295"/>
      <c r="O55" s="193"/>
      <c r="P55" s="193"/>
      <c r="Q55" s="193">
        <f>P55</f>
        <v>0</v>
      </c>
      <c r="R55" s="184">
        <f t="shared" si="3"/>
        <v>0</v>
      </c>
      <c r="S55" s="196">
        <f t="shared" si="4"/>
        <v>0</v>
      </c>
    </row>
    <row r="56" spans="1:19" s="169" customFormat="1" ht="31.5" x14ac:dyDescent="0.2">
      <c r="A56" s="186"/>
      <c r="B56" s="206" t="s">
        <v>500</v>
      </c>
      <c r="C56" s="199"/>
      <c r="D56" s="199" t="s">
        <v>252</v>
      </c>
      <c r="E56" s="199" t="s">
        <v>490</v>
      </c>
      <c r="F56" s="192" t="s">
        <v>501</v>
      </c>
      <c r="G56" s="190">
        <f t="shared" si="2"/>
        <v>23535</v>
      </c>
      <c r="H56" s="193">
        <v>23535</v>
      </c>
      <c r="I56" s="193"/>
      <c r="J56" s="193"/>
      <c r="K56" s="197"/>
      <c r="L56" s="190">
        <f t="shared" si="6"/>
        <v>0</v>
      </c>
      <c r="M56" s="197"/>
      <c r="N56" s="295"/>
      <c r="O56" s="193"/>
      <c r="P56" s="193"/>
      <c r="Q56" s="193"/>
      <c r="R56" s="184">
        <f t="shared" si="3"/>
        <v>0</v>
      </c>
      <c r="S56" s="196">
        <f t="shared" si="4"/>
        <v>23535</v>
      </c>
    </row>
    <row r="57" spans="1:19" s="169" customFormat="1" ht="19.5" customHeight="1" x14ac:dyDescent="0.2">
      <c r="A57" s="186"/>
      <c r="B57" s="206" t="s">
        <v>502</v>
      </c>
      <c r="C57" s="199"/>
      <c r="D57" s="199" t="s">
        <v>253</v>
      </c>
      <c r="E57" s="199" t="s">
        <v>503</v>
      </c>
      <c r="F57" s="192" t="s">
        <v>504</v>
      </c>
      <c r="G57" s="190">
        <f t="shared" si="2"/>
        <v>3600</v>
      </c>
      <c r="H57" s="193">
        <v>3600</v>
      </c>
      <c r="I57" s="193"/>
      <c r="J57" s="193"/>
      <c r="K57" s="197"/>
      <c r="L57" s="190">
        <f t="shared" si="6"/>
        <v>0</v>
      </c>
      <c r="M57" s="197"/>
      <c r="N57" s="295"/>
      <c r="O57" s="193"/>
      <c r="P57" s="193"/>
      <c r="Q57" s="193"/>
      <c r="R57" s="184">
        <f t="shared" si="3"/>
        <v>0</v>
      </c>
      <c r="S57" s="196">
        <f t="shared" si="4"/>
        <v>3600</v>
      </c>
    </row>
    <row r="58" spans="1:19" s="169" customFormat="1" ht="19.5" customHeight="1" x14ac:dyDescent="0.2">
      <c r="A58" s="186"/>
      <c r="B58" s="206" t="s">
        <v>505</v>
      </c>
      <c r="C58" s="199"/>
      <c r="D58" s="199" t="s">
        <v>254</v>
      </c>
      <c r="E58" s="199" t="s">
        <v>506</v>
      </c>
      <c r="F58" s="213" t="s">
        <v>507</v>
      </c>
      <c r="G58" s="190">
        <f t="shared" si="2"/>
        <v>6832</v>
      </c>
      <c r="H58" s="193">
        <v>6832</v>
      </c>
      <c r="I58" s="193"/>
      <c r="J58" s="193"/>
      <c r="K58" s="197"/>
      <c r="L58" s="190">
        <f t="shared" si="6"/>
        <v>0</v>
      </c>
      <c r="M58" s="197"/>
      <c r="N58" s="295"/>
      <c r="O58" s="193"/>
      <c r="P58" s="193"/>
      <c r="Q58" s="193"/>
      <c r="R58" s="184">
        <f t="shared" si="3"/>
        <v>0</v>
      </c>
      <c r="S58" s="196">
        <f t="shared" si="4"/>
        <v>6832</v>
      </c>
    </row>
    <row r="59" spans="1:19" s="169" customFormat="1" ht="15.75" hidden="1" x14ac:dyDescent="0.2">
      <c r="A59" s="186"/>
      <c r="B59" s="206"/>
      <c r="C59" s="199"/>
      <c r="D59" s="199"/>
      <c r="E59" s="208"/>
      <c r="F59" s="214"/>
      <c r="G59" s="190"/>
      <c r="H59" s="190"/>
      <c r="I59" s="190"/>
      <c r="J59" s="190"/>
      <c r="K59" s="202"/>
      <c r="L59" s="190">
        <f t="shared" si="6"/>
        <v>0</v>
      </c>
      <c r="M59" s="202"/>
      <c r="N59" s="293"/>
      <c r="O59" s="190"/>
      <c r="P59" s="190"/>
      <c r="Q59" s="190">
        <f t="shared" ref="Q59:Q68" si="7">P59</f>
        <v>0</v>
      </c>
      <c r="R59" s="184">
        <f t="shared" si="3"/>
        <v>0</v>
      </c>
      <c r="S59" s="196">
        <f t="shared" si="4"/>
        <v>0</v>
      </c>
    </row>
    <row r="60" spans="1:19" s="169" customFormat="1" ht="31.5" x14ac:dyDescent="0.2">
      <c r="A60" s="186"/>
      <c r="B60" s="206" t="s">
        <v>508</v>
      </c>
      <c r="C60" s="199"/>
      <c r="D60" s="199" t="s">
        <v>262</v>
      </c>
      <c r="E60" s="199" t="s">
        <v>509</v>
      </c>
      <c r="F60" s="192" t="s">
        <v>510</v>
      </c>
      <c r="G60" s="190">
        <f t="shared" si="2"/>
        <v>0</v>
      </c>
      <c r="H60" s="193"/>
      <c r="I60" s="193"/>
      <c r="J60" s="193"/>
      <c r="K60" s="193"/>
      <c r="L60" s="190">
        <f t="shared" si="6"/>
        <v>75458</v>
      </c>
      <c r="M60" s="197"/>
      <c r="N60" s="295"/>
      <c r="O60" s="193"/>
      <c r="P60" s="193"/>
      <c r="Q60" s="193">
        <f t="shared" si="7"/>
        <v>0</v>
      </c>
      <c r="R60" s="184">
        <v>75458</v>
      </c>
      <c r="S60" s="196">
        <f t="shared" si="4"/>
        <v>75458</v>
      </c>
    </row>
    <row r="61" spans="1:19" s="169" customFormat="1" ht="23.25" customHeight="1" x14ac:dyDescent="0.2">
      <c r="A61" s="186"/>
      <c r="B61" s="206" t="s">
        <v>511</v>
      </c>
      <c r="C61" s="199"/>
      <c r="D61" s="199" t="s">
        <v>512</v>
      </c>
      <c r="E61" s="199" t="s">
        <v>512</v>
      </c>
      <c r="F61" s="192" t="s">
        <v>513</v>
      </c>
      <c r="G61" s="190">
        <f t="shared" si="2"/>
        <v>10000</v>
      </c>
      <c r="H61" s="193">
        <v>10000</v>
      </c>
      <c r="I61" s="193"/>
      <c r="J61" s="193"/>
      <c r="K61" s="197"/>
      <c r="L61" s="190">
        <f t="shared" si="6"/>
        <v>0</v>
      </c>
      <c r="M61" s="197"/>
      <c r="N61" s="295"/>
      <c r="O61" s="193"/>
      <c r="P61" s="193"/>
      <c r="Q61" s="193">
        <f t="shared" si="7"/>
        <v>0</v>
      </c>
      <c r="R61" s="184">
        <f t="shared" si="3"/>
        <v>0</v>
      </c>
      <c r="S61" s="196">
        <f t="shared" si="4"/>
        <v>10000</v>
      </c>
    </row>
    <row r="62" spans="1:19" s="169" customFormat="1" ht="15.75" hidden="1" x14ac:dyDescent="0.2">
      <c r="A62" s="186"/>
      <c r="B62" s="206" t="s">
        <v>514</v>
      </c>
      <c r="C62" s="199"/>
      <c r="D62" s="199" t="s">
        <v>438</v>
      </c>
      <c r="E62" s="199" t="s">
        <v>438</v>
      </c>
      <c r="F62" s="192" t="s">
        <v>515</v>
      </c>
      <c r="G62" s="197"/>
      <c r="H62" s="197"/>
      <c r="I62" s="193"/>
      <c r="J62" s="193"/>
      <c r="K62" s="193"/>
      <c r="L62" s="190">
        <f t="shared" si="6"/>
        <v>0</v>
      </c>
      <c r="M62" s="197"/>
      <c r="N62" s="295"/>
      <c r="O62" s="193"/>
      <c r="P62" s="193"/>
      <c r="Q62" s="193">
        <f t="shared" si="7"/>
        <v>0</v>
      </c>
      <c r="R62" s="184">
        <f t="shared" si="3"/>
        <v>0</v>
      </c>
      <c r="S62" s="196">
        <f t="shared" si="4"/>
        <v>0</v>
      </c>
    </row>
    <row r="63" spans="1:19" s="169" customFormat="1" ht="47.25" x14ac:dyDescent="0.2">
      <c r="A63" s="186"/>
      <c r="B63" s="206" t="s">
        <v>516</v>
      </c>
      <c r="C63" s="199"/>
      <c r="D63" s="199" t="s">
        <v>230</v>
      </c>
      <c r="E63" s="199" t="s">
        <v>230</v>
      </c>
      <c r="F63" s="192" t="s">
        <v>517</v>
      </c>
      <c r="G63" s="190">
        <f t="shared" si="2"/>
        <v>9652000</v>
      </c>
      <c r="H63" s="215">
        <v>9652000</v>
      </c>
      <c r="I63" s="193"/>
      <c r="J63" s="193"/>
      <c r="K63" s="193"/>
      <c r="L63" s="190">
        <f t="shared" si="6"/>
        <v>0</v>
      </c>
      <c r="M63" s="197"/>
      <c r="N63" s="295"/>
      <c r="O63" s="193"/>
      <c r="P63" s="193"/>
      <c r="Q63" s="193">
        <f t="shared" si="7"/>
        <v>0</v>
      </c>
      <c r="R63" s="184">
        <f t="shared" si="3"/>
        <v>0</v>
      </c>
      <c r="S63" s="196">
        <f t="shared" si="4"/>
        <v>9652000</v>
      </c>
    </row>
    <row r="64" spans="1:19" s="169" customFormat="1" ht="31.5" x14ac:dyDescent="0.2">
      <c r="A64" s="186"/>
      <c r="B64" s="206"/>
      <c r="C64" s="199"/>
      <c r="D64" s="199"/>
      <c r="E64" s="199"/>
      <c r="F64" s="192" t="s">
        <v>518</v>
      </c>
      <c r="G64" s="190">
        <f t="shared" si="2"/>
        <v>9652000</v>
      </c>
      <c r="H64" s="215">
        <v>9652000</v>
      </c>
      <c r="I64" s="193"/>
      <c r="J64" s="193"/>
      <c r="K64" s="193"/>
      <c r="L64" s="190">
        <f t="shared" si="6"/>
        <v>0</v>
      </c>
      <c r="M64" s="197"/>
      <c r="N64" s="295"/>
      <c r="O64" s="193"/>
      <c r="P64" s="193"/>
      <c r="Q64" s="193">
        <f t="shared" si="7"/>
        <v>0</v>
      </c>
      <c r="R64" s="184">
        <f t="shared" si="3"/>
        <v>0</v>
      </c>
      <c r="S64" s="196">
        <f t="shared" si="4"/>
        <v>9652000</v>
      </c>
    </row>
    <row r="65" spans="1:19" s="169" customFormat="1" ht="15" hidden="1" customHeight="1" x14ac:dyDescent="0.2">
      <c r="A65" s="186"/>
      <c r="B65" s="216" t="s">
        <v>433</v>
      </c>
      <c r="C65" s="199"/>
      <c r="D65" s="199"/>
      <c r="E65" s="199"/>
      <c r="F65" s="217"/>
      <c r="G65" s="190">
        <f t="shared" si="2"/>
        <v>0</v>
      </c>
      <c r="H65" s="193"/>
      <c r="I65" s="193"/>
      <c r="J65" s="193"/>
      <c r="K65" s="193"/>
      <c r="L65" s="190">
        <f t="shared" si="6"/>
        <v>0</v>
      </c>
      <c r="M65" s="197"/>
      <c r="N65" s="295"/>
      <c r="O65" s="193"/>
      <c r="P65" s="193"/>
      <c r="Q65" s="193">
        <f t="shared" si="7"/>
        <v>0</v>
      </c>
      <c r="R65" s="184">
        <f t="shared" si="3"/>
        <v>0</v>
      </c>
      <c r="S65" s="196">
        <f t="shared" si="4"/>
        <v>0</v>
      </c>
    </row>
    <row r="66" spans="1:19" s="169" customFormat="1" ht="15" hidden="1" customHeight="1" x14ac:dyDescent="0.2">
      <c r="A66" s="186"/>
      <c r="B66" s="216" t="s">
        <v>519</v>
      </c>
      <c r="C66" s="199"/>
      <c r="D66" s="199"/>
      <c r="E66" s="199"/>
      <c r="F66" s="217"/>
      <c r="G66" s="190">
        <f t="shared" si="2"/>
        <v>0</v>
      </c>
      <c r="H66" s="193"/>
      <c r="I66" s="193"/>
      <c r="J66" s="193"/>
      <c r="K66" s="193"/>
      <c r="L66" s="190">
        <f t="shared" si="6"/>
        <v>0</v>
      </c>
      <c r="M66" s="197"/>
      <c r="N66" s="295"/>
      <c r="O66" s="193"/>
      <c r="P66" s="193"/>
      <c r="Q66" s="193">
        <f t="shared" si="7"/>
        <v>0</v>
      </c>
      <c r="R66" s="184">
        <f t="shared" si="3"/>
        <v>0</v>
      </c>
      <c r="S66" s="196">
        <f t="shared" si="4"/>
        <v>0</v>
      </c>
    </row>
    <row r="67" spans="1:19" s="169" customFormat="1" ht="15" hidden="1" customHeight="1" x14ac:dyDescent="0.2">
      <c r="A67" s="186"/>
      <c r="B67" s="216"/>
      <c r="C67" s="199"/>
      <c r="D67" s="199"/>
      <c r="E67" s="199"/>
      <c r="F67" s="217"/>
      <c r="G67" s="190">
        <f t="shared" si="2"/>
        <v>0</v>
      </c>
      <c r="H67" s="193"/>
      <c r="I67" s="193"/>
      <c r="J67" s="193"/>
      <c r="K67" s="193"/>
      <c r="L67" s="190">
        <f t="shared" si="6"/>
        <v>0</v>
      </c>
      <c r="M67" s="197"/>
      <c r="N67" s="295"/>
      <c r="O67" s="193"/>
      <c r="P67" s="193"/>
      <c r="Q67" s="193">
        <f t="shared" si="7"/>
        <v>0</v>
      </c>
      <c r="R67" s="184">
        <f t="shared" si="3"/>
        <v>0</v>
      </c>
      <c r="S67" s="196">
        <f t="shared" si="4"/>
        <v>0</v>
      </c>
    </row>
    <row r="68" spans="1:19" s="169" customFormat="1" ht="15" hidden="1" customHeight="1" x14ac:dyDescent="0.2">
      <c r="A68" s="186"/>
      <c r="B68" s="216"/>
      <c r="C68" s="199"/>
      <c r="D68" s="199"/>
      <c r="E68" s="199"/>
      <c r="F68" s="217"/>
      <c r="G68" s="190">
        <f t="shared" si="2"/>
        <v>0</v>
      </c>
      <c r="H68" s="193"/>
      <c r="I68" s="193"/>
      <c r="J68" s="193"/>
      <c r="K68" s="193"/>
      <c r="L68" s="190">
        <f t="shared" si="6"/>
        <v>0</v>
      </c>
      <c r="M68" s="197"/>
      <c r="N68" s="295"/>
      <c r="O68" s="193"/>
      <c r="P68" s="193"/>
      <c r="Q68" s="193">
        <f t="shared" si="7"/>
        <v>0</v>
      </c>
      <c r="R68" s="184">
        <f t="shared" si="3"/>
        <v>0</v>
      </c>
      <c r="S68" s="196">
        <f t="shared" si="4"/>
        <v>0</v>
      </c>
    </row>
    <row r="69" spans="1:19" s="169" customFormat="1" ht="34.5" customHeight="1" x14ac:dyDescent="0.2">
      <c r="A69" s="186"/>
      <c r="B69" s="201" t="s">
        <v>520</v>
      </c>
      <c r="C69" s="199"/>
      <c r="D69" s="199" t="s">
        <v>328</v>
      </c>
      <c r="E69" s="199" t="s">
        <v>230</v>
      </c>
      <c r="F69" s="217" t="s">
        <v>329</v>
      </c>
      <c r="G69" s="190">
        <f t="shared" si="2"/>
        <v>0</v>
      </c>
      <c r="H69" s="193"/>
      <c r="I69" s="193"/>
      <c r="J69" s="193"/>
      <c r="K69" s="193"/>
      <c r="L69" s="190">
        <f t="shared" si="6"/>
        <v>31411</v>
      </c>
      <c r="M69" s="197">
        <v>31411</v>
      </c>
      <c r="N69" s="198">
        <v>31411</v>
      </c>
      <c r="O69" s="193"/>
      <c r="P69" s="193"/>
      <c r="Q69" s="193"/>
      <c r="R69" s="184">
        <f t="shared" si="3"/>
        <v>31411</v>
      </c>
      <c r="S69" s="196">
        <f t="shared" si="4"/>
        <v>31411</v>
      </c>
    </row>
    <row r="70" spans="1:19" s="169" customFormat="1" ht="15.75" x14ac:dyDescent="0.2">
      <c r="A70" s="186"/>
      <c r="B70" s="201" t="s">
        <v>521</v>
      </c>
      <c r="C70" s="199"/>
      <c r="D70" s="199" t="s">
        <v>257</v>
      </c>
      <c r="E70" s="199" t="s">
        <v>230</v>
      </c>
      <c r="F70" s="192" t="s">
        <v>184</v>
      </c>
      <c r="G70" s="190">
        <f t="shared" si="2"/>
        <v>1014098</v>
      </c>
      <c r="H70" s="193">
        <v>1014098</v>
      </c>
      <c r="I70" s="193"/>
      <c r="J70" s="193"/>
      <c r="K70" s="193"/>
      <c r="L70" s="190">
        <f t="shared" si="6"/>
        <v>0</v>
      </c>
      <c r="M70" s="197"/>
      <c r="N70" s="295"/>
      <c r="O70" s="193"/>
      <c r="P70" s="193"/>
      <c r="Q70" s="193">
        <f>P70</f>
        <v>0</v>
      </c>
      <c r="R70" s="184">
        <f t="shared" si="3"/>
        <v>0</v>
      </c>
      <c r="S70" s="196">
        <f t="shared" si="4"/>
        <v>1014098</v>
      </c>
    </row>
    <row r="71" spans="1:19" s="169" customFormat="1" ht="47.25" x14ac:dyDescent="0.2">
      <c r="A71" s="186"/>
      <c r="B71" s="201" t="s">
        <v>522</v>
      </c>
      <c r="C71" s="199"/>
      <c r="D71" s="199" t="s">
        <v>258</v>
      </c>
      <c r="E71" s="199" t="s">
        <v>230</v>
      </c>
      <c r="F71" s="192" t="s">
        <v>523</v>
      </c>
      <c r="G71" s="190">
        <f t="shared" si="2"/>
        <v>101400</v>
      </c>
      <c r="H71" s="193">
        <v>101400</v>
      </c>
      <c r="I71" s="193"/>
      <c r="J71" s="193"/>
      <c r="K71" s="193"/>
      <c r="L71" s="190">
        <f t="shared" si="6"/>
        <v>0</v>
      </c>
      <c r="M71" s="197"/>
      <c r="N71" s="295"/>
      <c r="O71" s="193"/>
      <c r="P71" s="193"/>
      <c r="Q71" s="193"/>
      <c r="R71" s="184">
        <f t="shared" si="3"/>
        <v>0</v>
      </c>
      <c r="S71" s="196">
        <f t="shared" si="4"/>
        <v>101400</v>
      </c>
    </row>
    <row r="72" spans="1:19" s="169" customFormat="1" ht="15.75" x14ac:dyDescent="0.2">
      <c r="A72" s="186"/>
      <c r="B72" s="187" t="s">
        <v>524</v>
      </c>
      <c r="C72" s="199"/>
      <c r="D72" s="199"/>
      <c r="E72" s="199"/>
      <c r="F72" s="189" t="s">
        <v>525</v>
      </c>
      <c r="G72" s="190">
        <f>G73</f>
        <v>67085780.520000003</v>
      </c>
      <c r="H72" s="190">
        <f t="shared" ref="H72:Q72" si="8">H73</f>
        <v>67085780.520000003</v>
      </c>
      <c r="I72" s="190">
        <f t="shared" si="8"/>
        <v>38604262.980000004</v>
      </c>
      <c r="J72" s="190">
        <f t="shared" si="8"/>
        <v>12219059.629999999</v>
      </c>
      <c r="K72" s="190">
        <f t="shared" si="8"/>
        <v>0</v>
      </c>
      <c r="L72" s="190">
        <f t="shared" si="6"/>
        <v>4588280.1900000004</v>
      </c>
      <c r="M72" s="202">
        <f t="shared" si="8"/>
        <v>2891615.24</v>
      </c>
      <c r="N72" s="191">
        <f t="shared" si="8"/>
        <v>2876615.46</v>
      </c>
      <c r="O72" s="190">
        <f t="shared" si="8"/>
        <v>1424914.7400000002</v>
      </c>
      <c r="P72" s="190">
        <f t="shared" si="8"/>
        <v>73074.210000000006</v>
      </c>
      <c r="Q72" s="190">
        <f t="shared" si="8"/>
        <v>21677.4</v>
      </c>
      <c r="R72" s="184">
        <f>R73</f>
        <v>3163365.45</v>
      </c>
      <c r="S72" s="196">
        <f t="shared" si="4"/>
        <v>71674060.710000008</v>
      </c>
    </row>
    <row r="73" spans="1:19" s="169" customFormat="1" ht="15.75" x14ac:dyDescent="0.2">
      <c r="A73" s="186"/>
      <c r="B73" s="187" t="s">
        <v>526</v>
      </c>
      <c r="C73" s="199"/>
      <c r="D73" s="199"/>
      <c r="E73" s="199"/>
      <c r="F73" s="189" t="s">
        <v>525</v>
      </c>
      <c r="G73" s="190">
        <f>G81+G83+G89+G90+G91+G98+G92+G94+G99+G100+G96</f>
        <v>67085780.520000003</v>
      </c>
      <c r="H73" s="190">
        <f>H81+H83+H89+H90+H91+H98+H92+H94+H99+H100+H96</f>
        <v>67085780.520000003</v>
      </c>
      <c r="I73" s="190">
        <f t="shared" ref="I73:S73" si="9">I81+I83+I89+I90+I91+I98+I92+I94+I99+I100+I96</f>
        <v>38604262.980000004</v>
      </c>
      <c r="J73" s="190">
        <f t="shared" si="9"/>
        <v>12219059.629999999</v>
      </c>
      <c r="K73" s="190">
        <f t="shared" si="9"/>
        <v>0</v>
      </c>
      <c r="L73" s="190">
        <f t="shared" si="6"/>
        <v>4588280.1900000004</v>
      </c>
      <c r="M73" s="202">
        <f t="shared" si="9"/>
        <v>2891615.24</v>
      </c>
      <c r="N73" s="191">
        <f t="shared" si="9"/>
        <v>2876615.46</v>
      </c>
      <c r="O73" s="190">
        <f t="shared" si="9"/>
        <v>1424914.7400000002</v>
      </c>
      <c r="P73" s="190">
        <f t="shared" si="9"/>
        <v>73074.210000000006</v>
      </c>
      <c r="Q73" s="190">
        <f t="shared" si="9"/>
        <v>21677.4</v>
      </c>
      <c r="R73" s="184">
        <f>R81+R83+R89+R90+R92+R94+R96+R98+R99+R100</f>
        <v>3163365.45</v>
      </c>
      <c r="S73" s="196">
        <f t="shared" si="9"/>
        <v>71674060.709999979</v>
      </c>
    </row>
    <row r="74" spans="1:19" s="169" customFormat="1" ht="31.5" x14ac:dyDescent="0.2">
      <c r="A74" s="186"/>
      <c r="B74" s="187"/>
      <c r="C74" s="199"/>
      <c r="D74" s="199"/>
      <c r="E74" s="199"/>
      <c r="F74" s="192" t="s">
        <v>605</v>
      </c>
      <c r="G74" s="190">
        <f>H74</f>
        <v>23774158.539999999</v>
      </c>
      <c r="H74" s="190">
        <f>H84</f>
        <v>23774158.539999999</v>
      </c>
      <c r="I74" s="190">
        <f>I84</f>
        <v>19506991.809999999</v>
      </c>
      <c r="J74" s="190"/>
      <c r="K74" s="190"/>
      <c r="L74" s="190">
        <f t="shared" si="6"/>
        <v>0</v>
      </c>
      <c r="M74" s="202"/>
      <c r="N74" s="293"/>
      <c r="O74" s="190"/>
      <c r="P74" s="190"/>
      <c r="Q74" s="190"/>
      <c r="R74" s="184">
        <f t="shared" si="3"/>
        <v>0</v>
      </c>
      <c r="S74" s="196">
        <f t="shared" si="4"/>
        <v>23774158.539999999</v>
      </c>
    </row>
    <row r="75" spans="1:19" s="169" customFormat="1" ht="94.5" x14ac:dyDescent="0.2">
      <c r="A75" s="186"/>
      <c r="B75" s="187"/>
      <c r="C75" s="199"/>
      <c r="D75" s="199"/>
      <c r="E75" s="199"/>
      <c r="F75" s="192" t="s">
        <v>527</v>
      </c>
      <c r="G75" s="190">
        <f>H75</f>
        <v>172133</v>
      </c>
      <c r="H75" s="190">
        <f>H85</f>
        <v>172133</v>
      </c>
      <c r="I75" s="190"/>
      <c r="J75" s="190"/>
      <c r="K75" s="190"/>
      <c r="L75" s="190">
        <f t="shared" si="6"/>
        <v>89020</v>
      </c>
      <c r="M75" s="191">
        <f>M95</f>
        <v>89020</v>
      </c>
      <c r="N75" s="191">
        <f>N95</f>
        <v>89020</v>
      </c>
      <c r="O75" s="190"/>
      <c r="P75" s="190"/>
      <c r="Q75" s="190"/>
      <c r="R75" s="184">
        <f t="shared" si="3"/>
        <v>89020</v>
      </c>
      <c r="S75" s="196">
        <f t="shared" si="4"/>
        <v>261153</v>
      </c>
    </row>
    <row r="76" spans="1:19" s="169" customFormat="1" ht="78.75" x14ac:dyDescent="0.2">
      <c r="A76" s="186"/>
      <c r="B76" s="187"/>
      <c r="C76" s="199"/>
      <c r="D76" s="199"/>
      <c r="E76" s="199"/>
      <c r="F76" s="218" t="s">
        <v>528</v>
      </c>
      <c r="G76" s="190"/>
      <c r="H76" s="193"/>
      <c r="I76" s="193"/>
      <c r="J76" s="193"/>
      <c r="K76" s="193"/>
      <c r="L76" s="190">
        <f t="shared" si="6"/>
        <v>1013071</v>
      </c>
      <c r="M76" s="191">
        <v>1013071</v>
      </c>
      <c r="N76" s="191">
        <f>N101</f>
        <v>1013071</v>
      </c>
      <c r="O76" s="193"/>
      <c r="P76" s="193"/>
      <c r="Q76" s="193"/>
      <c r="R76" s="184">
        <f t="shared" si="3"/>
        <v>1013071</v>
      </c>
      <c r="S76" s="196">
        <f>G76+L76</f>
        <v>1013071</v>
      </c>
    </row>
    <row r="77" spans="1:19" s="169" customFormat="1" ht="55.5" customHeight="1" x14ac:dyDescent="0.2">
      <c r="A77" s="186"/>
      <c r="B77" s="187"/>
      <c r="C77" s="199"/>
      <c r="D77" s="199"/>
      <c r="E77" s="199"/>
      <c r="F77" s="192" t="s">
        <v>529</v>
      </c>
      <c r="G77" s="190">
        <f>G93+G97</f>
        <v>269739.65000000002</v>
      </c>
      <c r="H77" s="190">
        <f>H93+H97</f>
        <v>269739.65000000002</v>
      </c>
      <c r="I77" s="190">
        <f>I93+I97</f>
        <v>217978.82</v>
      </c>
      <c r="J77" s="190">
        <f>J93</f>
        <v>0</v>
      </c>
      <c r="K77" s="193"/>
      <c r="L77" s="190">
        <f t="shared" si="6"/>
        <v>0</v>
      </c>
      <c r="M77" s="202">
        <f t="shared" ref="M77:Q77" si="10">M93+M97</f>
        <v>0</v>
      </c>
      <c r="N77" s="293">
        <f t="shared" si="10"/>
        <v>0</v>
      </c>
      <c r="O77" s="190">
        <f t="shared" si="10"/>
        <v>0</v>
      </c>
      <c r="P77" s="190">
        <f t="shared" si="10"/>
        <v>0</v>
      </c>
      <c r="Q77" s="190">
        <f t="shared" si="10"/>
        <v>0</v>
      </c>
      <c r="R77" s="184">
        <f t="shared" si="3"/>
        <v>0</v>
      </c>
      <c r="S77" s="196">
        <f t="shared" si="4"/>
        <v>269739.65000000002</v>
      </c>
    </row>
    <row r="78" spans="1:19" s="169" customFormat="1" ht="78.75" x14ac:dyDescent="0.2">
      <c r="A78" s="186"/>
      <c r="B78" s="187"/>
      <c r="C78" s="199"/>
      <c r="D78" s="199"/>
      <c r="E78" s="199"/>
      <c r="F78" s="192" t="s">
        <v>530</v>
      </c>
      <c r="G78" s="190">
        <f>G86+G82</f>
        <v>138406.87</v>
      </c>
      <c r="H78" s="190">
        <f>H86+H82</f>
        <v>138406.87</v>
      </c>
      <c r="I78" s="190">
        <f>I86+I82</f>
        <v>113804.72</v>
      </c>
      <c r="J78" s="190">
        <f>J86</f>
        <v>0</v>
      </c>
      <c r="K78" s="193"/>
      <c r="L78" s="190">
        <f t="shared" si="6"/>
        <v>129423</v>
      </c>
      <c r="M78" s="202">
        <f t="shared" ref="M78:Q78" si="11">M86+M82</f>
        <v>129423</v>
      </c>
      <c r="N78" s="191">
        <f t="shared" si="11"/>
        <v>129423</v>
      </c>
      <c r="O78" s="190">
        <f t="shared" si="11"/>
        <v>0</v>
      </c>
      <c r="P78" s="190">
        <f t="shared" si="11"/>
        <v>0</v>
      </c>
      <c r="Q78" s="190">
        <f t="shared" si="11"/>
        <v>0</v>
      </c>
      <c r="R78" s="184">
        <f t="shared" ref="R78:R111" si="12">M78</f>
        <v>129423</v>
      </c>
      <c r="S78" s="196">
        <f t="shared" si="4"/>
        <v>267829.87</v>
      </c>
    </row>
    <row r="79" spans="1:19" s="169" customFormat="1" ht="78.75" x14ac:dyDescent="0.2">
      <c r="A79" s="186"/>
      <c r="B79" s="187"/>
      <c r="C79" s="199"/>
      <c r="D79" s="199"/>
      <c r="E79" s="199"/>
      <c r="F79" s="219" t="s">
        <v>531</v>
      </c>
      <c r="G79" s="190">
        <f>G87</f>
        <v>279548.05</v>
      </c>
      <c r="H79" s="193">
        <f>H87</f>
        <v>279548.05</v>
      </c>
      <c r="I79" s="193"/>
      <c r="J79" s="193"/>
      <c r="K79" s="193"/>
      <c r="L79" s="190">
        <f t="shared" si="6"/>
        <v>126196</v>
      </c>
      <c r="M79" s="202">
        <f t="shared" ref="M79:Q79" si="13">M87</f>
        <v>126196</v>
      </c>
      <c r="N79" s="191">
        <f t="shared" si="13"/>
        <v>126196</v>
      </c>
      <c r="O79" s="190">
        <f t="shared" si="13"/>
        <v>0</v>
      </c>
      <c r="P79" s="190">
        <f t="shared" si="13"/>
        <v>0</v>
      </c>
      <c r="Q79" s="190">
        <f t="shared" si="13"/>
        <v>0</v>
      </c>
      <c r="R79" s="184">
        <f t="shared" si="12"/>
        <v>126196</v>
      </c>
      <c r="S79" s="196">
        <f t="shared" si="4"/>
        <v>405744.05</v>
      </c>
    </row>
    <row r="80" spans="1:19" s="169" customFormat="1" ht="63" x14ac:dyDescent="0.2">
      <c r="A80" s="186"/>
      <c r="B80" s="187"/>
      <c r="C80" s="199"/>
      <c r="D80" s="199"/>
      <c r="E80" s="199"/>
      <c r="F80" s="277" t="s">
        <v>593</v>
      </c>
      <c r="G80" s="190"/>
      <c r="H80" s="193"/>
      <c r="I80" s="193"/>
      <c r="J80" s="193"/>
      <c r="K80" s="193"/>
      <c r="L80" s="190">
        <f t="shared" si="6"/>
        <v>121812</v>
      </c>
      <c r="M80" s="202">
        <v>121812</v>
      </c>
      <c r="N80" s="191">
        <f>N88</f>
        <v>121812</v>
      </c>
      <c r="O80" s="190"/>
      <c r="P80" s="190"/>
      <c r="Q80" s="190"/>
      <c r="R80" s="184">
        <v>121812</v>
      </c>
      <c r="S80" s="196">
        <f t="shared" si="4"/>
        <v>121812</v>
      </c>
    </row>
    <row r="81" spans="1:19" s="169" customFormat="1" ht="15.75" customHeight="1" x14ac:dyDescent="0.2">
      <c r="A81" s="186"/>
      <c r="B81" s="201" t="s">
        <v>532</v>
      </c>
      <c r="C81" s="199"/>
      <c r="D81" s="208" t="s">
        <v>148</v>
      </c>
      <c r="E81" s="208" t="s">
        <v>533</v>
      </c>
      <c r="F81" s="192" t="s">
        <v>534</v>
      </c>
      <c r="G81" s="190">
        <f t="shared" ref="G81:G99" si="14">H81+K81</f>
        <v>17720157.280000001</v>
      </c>
      <c r="H81" s="193">
        <v>17720157.280000001</v>
      </c>
      <c r="I81" s="193">
        <v>8884680.8900000006</v>
      </c>
      <c r="J81" s="193">
        <v>4993723.5599999996</v>
      </c>
      <c r="K81" s="193"/>
      <c r="L81" s="190">
        <f t="shared" si="6"/>
        <v>578477.97</v>
      </c>
      <c r="M81" s="197">
        <v>37000</v>
      </c>
      <c r="N81" s="198">
        <v>37000</v>
      </c>
      <c r="O81" s="193">
        <f>506379.17+34838.8</f>
        <v>541217.97</v>
      </c>
      <c r="P81" s="193"/>
      <c r="Q81" s="193">
        <v>959</v>
      </c>
      <c r="R81" s="184">
        <f>80+180+37000</f>
        <v>37260</v>
      </c>
      <c r="S81" s="196">
        <f t="shared" si="4"/>
        <v>18298635.25</v>
      </c>
    </row>
    <row r="82" spans="1:19" s="169" customFormat="1" ht="78.75" x14ac:dyDescent="0.2">
      <c r="A82" s="186"/>
      <c r="B82" s="201"/>
      <c r="C82" s="199"/>
      <c r="D82" s="208"/>
      <c r="E82" s="208"/>
      <c r="F82" s="192" t="s">
        <v>530</v>
      </c>
      <c r="G82" s="190">
        <f t="shared" si="14"/>
        <v>25145.79</v>
      </c>
      <c r="H82" s="193">
        <v>25145.79</v>
      </c>
      <c r="I82" s="193">
        <v>20611.310000000001</v>
      </c>
      <c r="J82" s="193"/>
      <c r="K82" s="193"/>
      <c r="L82" s="190">
        <f t="shared" si="6"/>
        <v>30000</v>
      </c>
      <c r="M82" s="197">
        <v>30000</v>
      </c>
      <c r="N82" s="198">
        <v>30000</v>
      </c>
      <c r="O82" s="193"/>
      <c r="P82" s="193"/>
      <c r="Q82" s="193"/>
      <c r="R82" s="184">
        <f t="shared" si="12"/>
        <v>30000</v>
      </c>
      <c r="S82" s="196">
        <f t="shared" si="4"/>
        <v>55145.79</v>
      </c>
    </row>
    <row r="83" spans="1:19" s="169" customFormat="1" ht="78.75" x14ac:dyDescent="0.2">
      <c r="A83" s="186"/>
      <c r="B83" s="206" t="s">
        <v>535</v>
      </c>
      <c r="C83" s="208"/>
      <c r="D83" s="208" t="s">
        <v>149</v>
      </c>
      <c r="E83" s="208" t="s">
        <v>536</v>
      </c>
      <c r="F83" s="192" t="s">
        <v>537</v>
      </c>
      <c r="G83" s="190">
        <f t="shared" si="14"/>
        <v>41609942.990000002</v>
      </c>
      <c r="H83" s="193">
        <v>41609942.990000002</v>
      </c>
      <c r="I83" s="193">
        <v>25043933.370000001</v>
      </c>
      <c r="J83" s="197">
        <v>6497217.7800000003</v>
      </c>
      <c r="K83" s="193"/>
      <c r="L83" s="190">
        <f t="shared" ref="L83:L114" si="15">O83+R83</f>
        <v>1243493.71</v>
      </c>
      <c r="M83" s="197">
        <v>391377</v>
      </c>
      <c r="N83" s="198">
        <v>376377</v>
      </c>
      <c r="O83" s="193">
        <v>580626.5</v>
      </c>
      <c r="P83" s="193"/>
      <c r="Q83" s="193">
        <v>5032.3999999999996</v>
      </c>
      <c r="R83" s="184">
        <v>662867.21</v>
      </c>
      <c r="S83" s="196">
        <f t="shared" si="4"/>
        <v>42853436.700000003</v>
      </c>
    </row>
    <row r="84" spans="1:19" s="169" customFormat="1" ht="31.5" x14ac:dyDescent="0.2">
      <c r="A84" s="186"/>
      <c r="B84" s="206"/>
      <c r="C84" s="208"/>
      <c r="D84" s="208"/>
      <c r="E84" s="208"/>
      <c r="F84" s="192" t="s">
        <v>518</v>
      </c>
      <c r="G84" s="190">
        <f t="shared" si="14"/>
        <v>23774158.539999999</v>
      </c>
      <c r="H84" s="215">
        <v>23774158.539999999</v>
      </c>
      <c r="I84" s="193">
        <v>19506991.809999999</v>
      </c>
      <c r="J84" s="193"/>
      <c r="K84" s="193"/>
      <c r="L84" s="190">
        <f t="shared" si="15"/>
        <v>0</v>
      </c>
      <c r="M84" s="197"/>
      <c r="N84" s="295"/>
      <c r="O84" s="193"/>
      <c r="P84" s="193"/>
      <c r="Q84" s="193"/>
      <c r="R84" s="184">
        <f t="shared" si="12"/>
        <v>0</v>
      </c>
      <c r="S84" s="196">
        <f t="shared" si="4"/>
        <v>23774158.539999999</v>
      </c>
    </row>
    <row r="85" spans="1:19" s="169" customFormat="1" ht="94.5" x14ac:dyDescent="0.2">
      <c r="A85" s="186"/>
      <c r="B85" s="206"/>
      <c r="C85" s="208"/>
      <c r="D85" s="208"/>
      <c r="E85" s="208"/>
      <c r="F85" s="192" t="s">
        <v>527</v>
      </c>
      <c r="G85" s="190">
        <f t="shared" si="14"/>
        <v>172133</v>
      </c>
      <c r="H85" s="215">
        <v>172133</v>
      </c>
      <c r="I85" s="193"/>
      <c r="J85" s="193"/>
      <c r="K85" s="193"/>
      <c r="L85" s="190">
        <f t="shared" si="15"/>
        <v>0</v>
      </c>
      <c r="M85" s="197"/>
      <c r="N85" s="295"/>
      <c r="O85" s="193"/>
      <c r="P85" s="193"/>
      <c r="Q85" s="193"/>
      <c r="R85" s="184">
        <f t="shared" si="12"/>
        <v>0</v>
      </c>
      <c r="S85" s="196">
        <f t="shared" si="4"/>
        <v>172133</v>
      </c>
    </row>
    <row r="86" spans="1:19" s="169" customFormat="1" ht="78.75" x14ac:dyDescent="0.2">
      <c r="A86" s="186"/>
      <c r="B86" s="206"/>
      <c r="C86" s="208"/>
      <c r="D86" s="208"/>
      <c r="E86" s="208"/>
      <c r="F86" s="192" t="s">
        <v>530</v>
      </c>
      <c r="G86" s="190">
        <f t="shared" si="14"/>
        <v>113261.08</v>
      </c>
      <c r="H86" s="215">
        <v>113261.08</v>
      </c>
      <c r="I86" s="193">
        <v>93193.41</v>
      </c>
      <c r="J86" s="193"/>
      <c r="K86" s="193"/>
      <c r="L86" s="190">
        <f t="shared" si="15"/>
        <v>99423</v>
      </c>
      <c r="M86" s="197">
        <v>99423</v>
      </c>
      <c r="N86" s="198">
        <v>99423</v>
      </c>
      <c r="O86" s="193"/>
      <c r="P86" s="193"/>
      <c r="Q86" s="193"/>
      <c r="R86" s="184">
        <f t="shared" si="12"/>
        <v>99423</v>
      </c>
      <c r="S86" s="196">
        <f t="shared" si="4"/>
        <v>212684.08000000002</v>
      </c>
    </row>
    <row r="87" spans="1:19" s="169" customFormat="1" ht="78.75" x14ac:dyDescent="0.2">
      <c r="A87" s="186"/>
      <c r="B87" s="206"/>
      <c r="C87" s="208"/>
      <c r="D87" s="208"/>
      <c r="E87" s="208"/>
      <c r="F87" s="219" t="s">
        <v>531</v>
      </c>
      <c r="G87" s="190">
        <f t="shared" si="14"/>
        <v>279548.05</v>
      </c>
      <c r="H87" s="215">
        <v>279548.05</v>
      </c>
      <c r="I87" s="193"/>
      <c r="J87" s="193"/>
      <c r="K87" s="193"/>
      <c r="L87" s="190">
        <f t="shared" si="15"/>
        <v>126196</v>
      </c>
      <c r="M87" s="197">
        <v>126196</v>
      </c>
      <c r="N87" s="198">
        <v>126196</v>
      </c>
      <c r="O87" s="193"/>
      <c r="P87" s="193"/>
      <c r="Q87" s="193"/>
      <c r="R87" s="184">
        <f t="shared" si="12"/>
        <v>126196</v>
      </c>
      <c r="S87" s="196">
        <f t="shared" si="4"/>
        <v>405744.05</v>
      </c>
    </row>
    <row r="88" spans="1:19" s="169" customFormat="1" ht="63" x14ac:dyDescent="0.2">
      <c r="A88" s="186"/>
      <c r="B88" s="206"/>
      <c r="C88" s="208"/>
      <c r="D88" s="208"/>
      <c r="E88" s="208"/>
      <c r="F88" s="277" t="s">
        <v>593</v>
      </c>
      <c r="G88" s="190"/>
      <c r="H88" s="215"/>
      <c r="I88" s="193"/>
      <c r="J88" s="193"/>
      <c r="K88" s="193"/>
      <c r="L88" s="190">
        <f t="shared" si="15"/>
        <v>121812</v>
      </c>
      <c r="M88" s="197">
        <v>121812</v>
      </c>
      <c r="N88" s="198">
        <v>121812</v>
      </c>
      <c r="O88" s="193"/>
      <c r="P88" s="193"/>
      <c r="Q88" s="193"/>
      <c r="R88" s="184">
        <f t="shared" si="12"/>
        <v>121812</v>
      </c>
      <c r="S88" s="196">
        <f t="shared" si="4"/>
        <v>121812</v>
      </c>
    </row>
    <row r="89" spans="1:19" s="169" customFormat="1" ht="47.25" x14ac:dyDescent="0.2">
      <c r="A89" s="186"/>
      <c r="B89" s="206" t="s">
        <v>538</v>
      </c>
      <c r="C89" s="208"/>
      <c r="D89" s="208" t="s">
        <v>150</v>
      </c>
      <c r="E89" s="208" t="s">
        <v>539</v>
      </c>
      <c r="F89" s="192" t="s">
        <v>151</v>
      </c>
      <c r="G89" s="190">
        <f t="shared" si="14"/>
        <v>3128957.67</v>
      </c>
      <c r="H89" s="193">
        <v>3128957.67</v>
      </c>
      <c r="I89" s="193">
        <v>2055186.44</v>
      </c>
      <c r="J89" s="193">
        <v>314699.19</v>
      </c>
      <c r="K89" s="193"/>
      <c r="L89" s="190">
        <f t="shared" si="15"/>
        <v>3773.62</v>
      </c>
      <c r="M89" s="197"/>
      <c r="N89" s="295"/>
      <c r="O89" s="193">
        <v>3773.62</v>
      </c>
      <c r="P89" s="193"/>
      <c r="Q89" s="193">
        <v>70</v>
      </c>
      <c r="R89" s="184">
        <f t="shared" si="12"/>
        <v>0</v>
      </c>
      <c r="S89" s="196">
        <f t="shared" si="4"/>
        <v>3132731.29</v>
      </c>
    </row>
    <row r="90" spans="1:19" s="169" customFormat="1" ht="31.5" x14ac:dyDescent="0.2">
      <c r="A90" s="186"/>
      <c r="B90" s="206" t="s">
        <v>540</v>
      </c>
      <c r="C90" s="208"/>
      <c r="D90" s="208" t="s">
        <v>232</v>
      </c>
      <c r="E90" s="208" t="s">
        <v>541</v>
      </c>
      <c r="F90" s="192" t="s">
        <v>267</v>
      </c>
      <c r="G90" s="190">
        <f t="shared" si="14"/>
        <v>691606.76</v>
      </c>
      <c r="H90" s="193">
        <v>691606.76</v>
      </c>
      <c r="I90" s="193">
        <v>481990.26</v>
      </c>
      <c r="J90" s="193">
        <v>2384.12</v>
      </c>
      <c r="K90" s="193"/>
      <c r="L90" s="190">
        <f t="shared" si="15"/>
        <v>0</v>
      </c>
      <c r="M90" s="197"/>
      <c r="N90" s="295"/>
      <c r="O90" s="193"/>
      <c r="P90" s="193"/>
      <c r="Q90" s="193"/>
      <c r="R90" s="184">
        <f t="shared" si="12"/>
        <v>0</v>
      </c>
      <c r="S90" s="196">
        <f t="shared" si="4"/>
        <v>691606.76</v>
      </c>
    </row>
    <row r="91" spans="1:19" s="169" customFormat="1" ht="15.75" hidden="1" x14ac:dyDescent="0.2">
      <c r="A91" s="186"/>
      <c r="B91" s="207"/>
      <c r="C91" s="208"/>
      <c r="D91" s="208"/>
      <c r="E91" s="208"/>
      <c r="F91" s="200"/>
      <c r="G91" s="202"/>
      <c r="H91" s="202"/>
      <c r="I91" s="202"/>
      <c r="J91" s="202"/>
      <c r="K91" s="202"/>
      <c r="L91" s="190">
        <f t="shared" si="15"/>
        <v>0</v>
      </c>
      <c r="M91" s="197"/>
      <c r="N91" s="295"/>
      <c r="O91" s="197"/>
      <c r="P91" s="197"/>
      <c r="Q91" s="197"/>
      <c r="R91" s="184">
        <f t="shared" si="12"/>
        <v>0</v>
      </c>
      <c r="S91" s="196">
        <f t="shared" si="4"/>
        <v>0</v>
      </c>
    </row>
    <row r="92" spans="1:19" s="169" customFormat="1" ht="31.5" x14ac:dyDescent="0.2">
      <c r="A92" s="186"/>
      <c r="B92" s="207" t="s">
        <v>542</v>
      </c>
      <c r="C92" s="208"/>
      <c r="D92" s="208" t="s">
        <v>233</v>
      </c>
      <c r="E92" s="208" t="s">
        <v>541</v>
      </c>
      <c r="F92" s="200" t="s">
        <v>543</v>
      </c>
      <c r="G92" s="202">
        <f>H92+K92</f>
        <v>3247261.05</v>
      </c>
      <c r="H92" s="197">
        <v>3247261.05</v>
      </c>
      <c r="I92" s="197">
        <v>1920493.2</v>
      </c>
      <c r="J92" s="197">
        <v>411034.98</v>
      </c>
      <c r="K92" s="197"/>
      <c r="L92" s="190">
        <f t="shared" si="15"/>
        <v>357396.65</v>
      </c>
      <c r="M92" s="197">
        <v>58100</v>
      </c>
      <c r="N92" s="198">
        <v>58100</v>
      </c>
      <c r="O92" s="197">
        <v>299296.65000000002</v>
      </c>
      <c r="P92" s="197">
        <v>73074.210000000006</v>
      </c>
      <c r="Q92" s="197">
        <v>15616</v>
      </c>
      <c r="R92" s="184">
        <f t="shared" si="12"/>
        <v>58100</v>
      </c>
      <c r="S92" s="196">
        <f t="shared" ref="S92:S111" si="16">G92+L92</f>
        <v>3604657.6999999997</v>
      </c>
    </row>
    <row r="93" spans="1:19" s="169" customFormat="1" ht="45.75" hidden="1" customHeight="1" x14ac:dyDescent="0.2">
      <c r="A93" s="186"/>
      <c r="B93" s="207"/>
      <c r="C93" s="208"/>
      <c r="D93" s="208"/>
      <c r="E93" s="208"/>
      <c r="F93" s="192" t="s">
        <v>529</v>
      </c>
      <c r="G93" s="202">
        <f>H93+K93</f>
        <v>0</v>
      </c>
      <c r="H93" s="197"/>
      <c r="I93" s="197"/>
      <c r="J93" s="202"/>
      <c r="K93" s="197"/>
      <c r="L93" s="190">
        <f t="shared" si="15"/>
        <v>0</v>
      </c>
      <c r="M93" s="197"/>
      <c r="N93" s="295"/>
      <c r="O93" s="197"/>
      <c r="P93" s="197"/>
      <c r="Q93" s="197"/>
      <c r="R93" s="184">
        <f t="shared" si="12"/>
        <v>0</v>
      </c>
      <c r="S93" s="196">
        <f t="shared" si="16"/>
        <v>0</v>
      </c>
    </row>
    <row r="94" spans="1:19" s="169" customFormat="1" ht="15.75" x14ac:dyDescent="0.2">
      <c r="A94" s="186"/>
      <c r="B94" s="207" t="s">
        <v>544</v>
      </c>
      <c r="C94" s="208"/>
      <c r="D94" s="208" t="s">
        <v>234</v>
      </c>
      <c r="E94" s="208" t="s">
        <v>541</v>
      </c>
      <c r="F94" s="200" t="s">
        <v>545</v>
      </c>
      <c r="G94" s="202">
        <f>H94+K94</f>
        <v>186216.32000000001</v>
      </c>
      <c r="H94" s="197">
        <v>186216.32000000001</v>
      </c>
      <c r="I94" s="197"/>
      <c r="J94" s="197"/>
      <c r="K94" s="197"/>
      <c r="L94" s="190">
        <f t="shared" si="15"/>
        <v>148528</v>
      </c>
      <c r="M94" s="197">
        <v>148528</v>
      </c>
      <c r="N94" s="198">
        <v>148528</v>
      </c>
      <c r="O94" s="197"/>
      <c r="P94" s="197"/>
      <c r="Q94" s="197"/>
      <c r="R94" s="184">
        <f t="shared" si="12"/>
        <v>148528</v>
      </c>
      <c r="S94" s="196">
        <f t="shared" si="16"/>
        <v>334744.32000000001</v>
      </c>
    </row>
    <row r="95" spans="1:19" s="169" customFormat="1" ht="94.5" x14ac:dyDescent="0.2">
      <c r="A95" s="186"/>
      <c r="B95" s="207"/>
      <c r="C95" s="208"/>
      <c r="D95" s="208"/>
      <c r="E95" s="208"/>
      <c r="F95" s="192" t="s">
        <v>527</v>
      </c>
      <c r="G95" s="202"/>
      <c r="H95" s="197"/>
      <c r="I95" s="197"/>
      <c r="J95" s="197"/>
      <c r="K95" s="197"/>
      <c r="L95" s="190">
        <f t="shared" si="15"/>
        <v>89020</v>
      </c>
      <c r="M95" s="197">
        <v>89020</v>
      </c>
      <c r="N95" s="198">
        <v>89020</v>
      </c>
      <c r="O95" s="197"/>
      <c r="P95" s="197"/>
      <c r="Q95" s="197"/>
      <c r="R95" s="184">
        <f t="shared" si="12"/>
        <v>89020</v>
      </c>
      <c r="S95" s="196">
        <f t="shared" si="16"/>
        <v>89020</v>
      </c>
    </row>
    <row r="96" spans="1:19" s="169" customFormat="1" ht="31.5" x14ac:dyDescent="0.2">
      <c r="A96" s="186"/>
      <c r="B96" s="207" t="s">
        <v>546</v>
      </c>
      <c r="C96" s="208"/>
      <c r="D96" s="208" t="s">
        <v>342</v>
      </c>
      <c r="E96" s="208" t="s">
        <v>541</v>
      </c>
      <c r="F96" s="200" t="s">
        <v>547</v>
      </c>
      <c r="G96" s="202">
        <f>H96+K96</f>
        <v>311092.84999999998</v>
      </c>
      <c r="H96" s="197">
        <v>311092.84999999998</v>
      </c>
      <c r="I96" s="197">
        <v>217978.82</v>
      </c>
      <c r="J96" s="197"/>
      <c r="K96" s="197"/>
      <c r="L96" s="190">
        <f t="shared" si="15"/>
        <v>0</v>
      </c>
      <c r="M96" s="197"/>
      <c r="N96" s="295"/>
      <c r="O96" s="197"/>
      <c r="P96" s="197"/>
      <c r="Q96" s="197"/>
      <c r="R96" s="184">
        <f t="shared" si="12"/>
        <v>0</v>
      </c>
      <c r="S96" s="196">
        <f t="shared" si="16"/>
        <v>311092.84999999998</v>
      </c>
    </row>
    <row r="97" spans="1:19" s="169" customFormat="1" ht="48.75" customHeight="1" x14ac:dyDescent="0.2">
      <c r="A97" s="186"/>
      <c r="B97" s="207"/>
      <c r="C97" s="208"/>
      <c r="D97" s="208"/>
      <c r="E97" s="208"/>
      <c r="F97" s="192" t="s">
        <v>529</v>
      </c>
      <c r="G97" s="202">
        <f>H97+K97</f>
        <v>269739.65000000002</v>
      </c>
      <c r="H97" s="197">
        <v>269739.65000000002</v>
      </c>
      <c r="I97" s="197">
        <v>217978.82</v>
      </c>
      <c r="J97" s="197"/>
      <c r="K97" s="197"/>
      <c r="L97" s="190">
        <f t="shared" si="15"/>
        <v>0</v>
      </c>
      <c r="M97" s="197"/>
      <c r="N97" s="295"/>
      <c r="O97" s="197"/>
      <c r="P97" s="197"/>
      <c r="Q97" s="197"/>
      <c r="R97" s="184">
        <f t="shared" si="12"/>
        <v>0</v>
      </c>
      <c r="S97" s="196">
        <f t="shared" si="16"/>
        <v>269739.65000000002</v>
      </c>
    </row>
    <row r="98" spans="1:19" s="169" customFormat="1" ht="78.75" x14ac:dyDescent="0.2">
      <c r="A98" s="186"/>
      <c r="B98" s="206" t="s">
        <v>548</v>
      </c>
      <c r="C98" s="208"/>
      <c r="D98" s="199" t="s">
        <v>236</v>
      </c>
      <c r="E98" s="199" t="s">
        <v>236</v>
      </c>
      <c r="F98" s="192" t="s">
        <v>447</v>
      </c>
      <c r="G98" s="190">
        <f t="shared" si="14"/>
        <v>190545.6</v>
      </c>
      <c r="H98" s="193">
        <v>190545.6</v>
      </c>
      <c r="I98" s="193"/>
      <c r="J98" s="193"/>
      <c r="K98" s="193"/>
      <c r="L98" s="190">
        <f t="shared" si="15"/>
        <v>0</v>
      </c>
      <c r="M98" s="197"/>
      <c r="N98" s="295"/>
      <c r="O98" s="193"/>
      <c r="P98" s="193"/>
      <c r="Q98" s="193">
        <f>P98</f>
        <v>0</v>
      </c>
      <c r="R98" s="184">
        <f t="shared" si="12"/>
        <v>0</v>
      </c>
      <c r="S98" s="196">
        <f t="shared" si="16"/>
        <v>190545.6</v>
      </c>
    </row>
    <row r="99" spans="1:19" s="169" customFormat="1" ht="15.75" x14ac:dyDescent="0.2">
      <c r="A99" s="186"/>
      <c r="B99" s="206" t="s">
        <v>549</v>
      </c>
      <c r="C99" s="208"/>
      <c r="D99" s="199" t="s">
        <v>324</v>
      </c>
      <c r="E99" s="199" t="s">
        <v>483</v>
      </c>
      <c r="F99" s="192" t="s">
        <v>325</v>
      </c>
      <c r="G99" s="190">
        <f t="shared" si="14"/>
        <v>0</v>
      </c>
      <c r="H99" s="193"/>
      <c r="I99" s="193"/>
      <c r="J99" s="193"/>
      <c r="K99" s="193"/>
      <c r="L99" s="190">
        <f t="shared" si="15"/>
        <v>810213.66</v>
      </c>
      <c r="M99" s="197">
        <v>810213.66</v>
      </c>
      <c r="N99" s="198">
        <v>810213.88</v>
      </c>
      <c r="O99" s="193"/>
      <c r="P99" s="193"/>
      <c r="Q99" s="193"/>
      <c r="R99" s="184">
        <f t="shared" si="12"/>
        <v>810213.66</v>
      </c>
      <c r="S99" s="196">
        <f t="shared" si="16"/>
        <v>810213.66</v>
      </c>
    </row>
    <row r="100" spans="1:19" s="169" customFormat="1" ht="47.25" x14ac:dyDescent="0.2">
      <c r="A100" s="186"/>
      <c r="B100" s="206" t="s">
        <v>550</v>
      </c>
      <c r="C100" s="208"/>
      <c r="D100" s="199" t="s">
        <v>260</v>
      </c>
      <c r="E100" s="199" t="s">
        <v>490</v>
      </c>
      <c r="F100" s="220" t="s">
        <v>493</v>
      </c>
      <c r="G100" s="190"/>
      <c r="H100" s="193"/>
      <c r="I100" s="193"/>
      <c r="J100" s="193"/>
      <c r="K100" s="193"/>
      <c r="L100" s="190">
        <f t="shared" si="15"/>
        <v>1446396.58</v>
      </c>
      <c r="M100" s="197">
        <v>1446396.58</v>
      </c>
      <c r="N100" s="198">
        <v>1446396.58</v>
      </c>
      <c r="O100" s="193"/>
      <c r="P100" s="193"/>
      <c r="Q100" s="193"/>
      <c r="R100" s="184">
        <f t="shared" si="12"/>
        <v>1446396.58</v>
      </c>
      <c r="S100" s="196">
        <f t="shared" si="16"/>
        <v>1446396.58</v>
      </c>
    </row>
    <row r="101" spans="1:19" s="169" customFormat="1" ht="78.75" x14ac:dyDescent="0.2">
      <c r="A101" s="186"/>
      <c r="B101" s="206"/>
      <c r="C101" s="208"/>
      <c r="D101" s="199"/>
      <c r="E101" s="199"/>
      <c r="F101" s="218" t="s">
        <v>528</v>
      </c>
      <c r="G101" s="190"/>
      <c r="H101" s="193"/>
      <c r="I101" s="193"/>
      <c r="J101" s="193"/>
      <c r="K101" s="193"/>
      <c r="L101" s="190">
        <f t="shared" si="15"/>
        <v>1013071</v>
      </c>
      <c r="M101" s="197">
        <v>1013071</v>
      </c>
      <c r="N101" s="198">
        <v>1013071</v>
      </c>
      <c r="O101" s="193"/>
      <c r="P101" s="193"/>
      <c r="Q101" s="193"/>
      <c r="R101" s="184">
        <f t="shared" si="12"/>
        <v>1013071</v>
      </c>
      <c r="S101" s="196">
        <f t="shared" si="16"/>
        <v>1013071</v>
      </c>
    </row>
    <row r="102" spans="1:19" s="169" customFormat="1" ht="15.75" x14ac:dyDescent="0.2">
      <c r="A102" s="186"/>
      <c r="B102" s="187" t="s">
        <v>551</v>
      </c>
      <c r="C102" s="199"/>
      <c r="D102" s="199"/>
      <c r="E102" s="199"/>
      <c r="F102" s="189" t="s">
        <v>552</v>
      </c>
      <c r="G102" s="190">
        <f>G103</f>
        <v>5647118.5600000005</v>
      </c>
      <c r="H102" s="190">
        <f t="shared" ref="H102:Q102" si="17">H103</f>
        <v>5647118.5600000005</v>
      </c>
      <c r="I102" s="190">
        <f t="shared" si="17"/>
        <v>4092090.5600000005</v>
      </c>
      <c r="J102" s="190">
        <f t="shared" si="17"/>
        <v>337556.18000000005</v>
      </c>
      <c r="K102" s="190">
        <f t="shared" si="17"/>
        <v>0</v>
      </c>
      <c r="L102" s="190">
        <f t="shared" si="15"/>
        <v>413901.18999999994</v>
      </c>
      <c r="M102" s="202">
        <f t="shared" si="17"/>
        <v>147974.34</v>
      </c>
      <c r="N102" s="191">
        <f t="shared" si="17"/>
        <v>147974.34</v>
      </c>
      <c r="O102" s="190">
        <f t="shared" si="17"/>
        <v>107370.09</v>
      </c>
      <c r="P102" s="190">
        <f t="shared" si="17"/>
        <v>87603.34</v>
      </c>
      <c r="Q102" s="190">
        <f t="shared" si="17"/>
        <v>0</v>
      </c>
      <c r="R102" s="184">
        <f>R103</f>
        <v>306531.09999999998</v>
      </c>
      <c r="S102" s="196">
        <f t="shared" si="16"/>
        <v>6061019.75</v>
      </c>
    </row>
    <row r="103" spans="1:19" s="169" customFormat="1" ht="15.75" x14ac:dyDescent="0.2">
      <c r="A103" s="186"/>
      <c r="B103" s="187" t="s">
        <v>553</v>
      </c>
      <c r="C103" s="199"/>
      <c r="D103" s="199"/>
      <c r="E103" s="199"/>
      <c r="F103" s="189" t="s">
        <v>552</v>
      </c>
      <c r="G103" s="190">
        <f>G106+G107+G104+G108+G105+G110+G111</f>
        <v>5647118.5600000005</v>
      </c>
      <c r="H103" s="190">
        <f>H106+H107+H104+H108+H105+H110+H111</f>
        <v>5647118.5600000005</v>
      </c>
      <c r="I103" s="190">
        <f>I106+I107+I104+I108+I105+I110+I111</f>
        <v>4092090.5600000005</v>
      </c>
      <c r="J103" s="190">
        <f>J106+J107+J104+J108+J105+J110+J111</f>
        <v>337556.18000000005</v>
      </c>
      <c r="K103" s="190">
        <f>K106+K107+K104+K108+K105+K110+K111</f>
        <v>0</v>
      </c>
      <c r="L103" s="190">
        <f t="shared" si="15"/>
        <v>413901.18999999994</v>
      </c>
      <c r="M103" s="202">
        <f t="shared" ref="M103:S103" si="18">M106+M107+M104+M108+M105+M110+M111+M109</f>
        <v>147974.34</v>
      </c>
      <c r="N103" s="191">
        <f t="shared" si="18"/>
        <v>147974.34</v>
      </c>
      <c r="O103" s="190">
        <f t="shared" si="18"/>
        <v>107370.09</v>
      </c>
      <c r="P103" s="190">
        <f t="shared" si="18"/>
        <v>87603.34</v>
      </c>
      <c r="Q103" s="190">
        <f t="shared" si="18"/>
        <v>0</v>
      </c>
      <c r="R103" s="184">
        <f>R104+R105+R106+R107+R108+R110+R111</f>
        <v>306531.09999999998</v>
      </c>
      <c r="S103" s="190">
        <f t="shared" si="18"/>
        <v>6061019.75</v>
      </c>
    </row>
    <row r="104" spans="1:19" s="169" customFormat="1" ht="63" x14ac:dyDescent="0.2">
      <c r="A104" s="186"/>
      <c r="B104" s="206" t="s">
        <v>554</v>
      </c>
      <c r="C104" s="208"/>
      <c r="D104" s="208" t="s">
        <v>231</v>
      </c>
      <c r="E104" s="208" t="s">
        <v>539</v>
      </c>
      <c r="F104" s="192" t="s">
        <v>555</v>
      </c>
      <c r="G104" s="190">
        <f t="shared" ref="G104:G111" si="19">H104+K104</f>
        <v>2031784.91</v>
      </c>
      <c r="H104" s="193">
        <v>2031784.91</v>
      </c>
      <c r="I104" s="193">
        <v>1609773.87</v>
      </c>
      <c r="J104" s="193">
        <v>51296.83</v>
      </c>
      <c r="K104" s="193"/>
      <c r="L104" s="190">
        <f t="shared" si="15"/>
        <v>107370.09</v>
      </c>
      <c r="M104" s="197"/>
      <c r="N104" s="295"/>
      <c r="O104" s="193">
        <v>107370.09</v>
      </c>
      <c r="P104" s="193">
        <v>87603.34</v>
      </c>
      <c r="Q104" s="193">
        <v>0</v>
      </c>
      <c r="R104" s="184">
        <f t="shared" si="12"/>
        <v>0</v>
      </c>
      <c r="S104" s="196">
        <f t="shared" si="16"/>
        <v>2139155</v>
      </c>
    </row>
    <row r="105" spans="1:19" s="169" customFormat="1" ht="15.75" x14ac:dyDescent="0.2">
      <c r="A105" s="186"/>
      <c r="B105" s="206" t="s">
        <v>556</v>
      </c>
      <c r="C105" s="208"/>
      <c r="D105" s="208" t="s">
        <v>241</v>
      </c>
      <c r="E105" s="208" t="s">
        <v>557</v>
      </c>
      <c r="F105" s="192" t="s">
        <v>558</v>
      </c>
      <c r="G105" s="190">
        <f t="shared" si="19"/>
        <v>1827900.47</v>
      </c>
      <c r="H105" s="193">
        <v>1827900.47</v>
      </c>
      <c r="I105" s="193">
        <v>1312116.1200000001</v>
      </c>
      <c r="J105" s="193">
        <v>153828.47</v>
      </c>
      <c r="K105" s="190"/>
      <c r="L105" s="190">
        <f t="shared" si="15"/>
        <v>176833.26</v>
      </c>
      <c r="M105" s="197">
        <v>18276.5</v>
      </c>
      <c r="N105" s="198">
        <v>18276.5</v>
      </c>
      <c r="O105" s="190"/>
      <c r="P105" s="190"/>
      <c r="Q105" s="193"/>
      <c r="R105" s="184">
        <v>176833.26</v>
      </c>
      <c r="S105" s="196">
        <f t="shared" si="16"/>
        <v>2004733.73</v>
      </c>
    </row>
    <row r="106" spans="1:19" s="169" customFormat="1" ht="47.25" x14ac:dyDescent="0.2">
      <c r="A106" s="186"/>
      <c r="B106" s="206" t="s">
        <v>559</v>
      </c>
      <c r="C106" s="208"/>
      <c r="D106" s="208" t="s">
        <v>152</v>
      </c>
      <c r="E106" s="208" t="s">
        <v>560</v>
      </c>
      <c r="F106" s="192" t="s">
        <v>561</v>
      </c>
      <c r="G106" s="190">
        <f>H106+K106</f>
        <v>1383156.9</v>
      </c>
      <c r="H106" s="193">
        <v>1383156.9</v>
      </c>
      <c r="I106" s="193">
        <v>897628.52</v>
      </c>
      <c r="J106" s="193">
        <v>132430.88</v>
      </c>
      <c r="K106" s="193"/>
      <c r="L106" s="190">
        <f t="shared" si="15"/>
        <v>129697.84</v>
      </c>
      <c r="M106" s="197">
        <v>129697.84</v>
      </c>
      <c r="N106" s="198">
        <v>129697.84</v>
      </c>
      <c r="O106" s="193"/>
      <c r="P106" s="193"/>
      <c r="Q106" s="193"/>
      <c r="R106" s="184">
        <v>129697.84</v>
      </c>
      <c r="S106" s="196">
        <f t="shared" si="16"/>
        <v>1512854.74</v>
      </c>
    </row>
    <row r="107" spans="1:19" s="169" customFormat="1" ht="31.5" x14ac:dyDescent="0.2">
      <c r="A107" s="186"/>
      <c r="B107" s="206" t="s">
        <v>562</v>
      </c>
      <c r="C107" s="208"/>
      <c r="D107" s="208" t="s">
        <v>242</v>
      </c>
      <c r="E107" s="208" t="s">
        <v>563</v>
      </c>
      <c r="F107" s="192" t="s">
        <v>278</v>
      </c>
      <c r="G107" s="190">
        <f>H107+K107</f>
        <v>343441.6</v>
      </c>
      <c r="H107" s="193">
        <v>343441.6</v>
      </c>
      <c r="I107" s="193">
        <v>272572.05</v>
      </c>
      <c r="J107" s="193"/>
      <c r="K107" s="193"/>
      <c r="L107" s="190">
        <f t="shared" si="15"/>
        <v>0</v>
      </c>
      <c r="M107" s="197"/>
      <c r="N107" s="295"/>
      <c r="O107" s="193"/>
      <c r="P107" s="193"/>
      <c r="Q107" s="193">
        <f>P107</f>
        <v>0</v>
      </c>
      <c r="R107" s="184">
        <f t="shared" si="12"/>
        <v>0</v>
      </c>
      <c r="S107" s="196">
        <f t="shared" si="16"/>
        <v>343441.6</v>
      </c>
    </row>
    <row r="108" spans="1:19" s="169" customFormat="1" ht="15.75" x14ac:dyDescent="0.2">
      <c r="A108" s="186"/>
      <c r="B108" s="206" t="s">
        <v>564</v>
      </c>
      <c r="C108" s="208"/>
      <c r="D108" s="208" t="s">
        <v>243</v>
      </c>
      <c r="E108" s="208" t="s">
        <v>563</v>
      </c>
      <c r="F108" s="192" t="s">
        <v>565</v>
      </c>
      <c r="G108" s="190">
        <f>H108+K108</f>
        <v>24796.43</v>
      </c>
      <c r="H108" s="193">
        <v>24796.43</v>
      </c>
      <c r="I108" s="193"/>
      <c r="J108" s="193"/>
      <c r="K108" s="190"/>
      <c r="L108" s="190">
        <f t="shared" si="15"/>
        <v>0</v>
      </c>
      <c r="M108" s="202"/>
      <c r="N108" s="293"/>
      <c r="O108" s="190"/>
      <c r="P108" s="190"/>
      <c r="Q108" s="190"/>
      <c r="R108" s="184">
        <f t="shared" si="12"/>
        <v>0</v>
      </c>
      <c r="S108" s="196">
        <f t="shared" si="16"/>
        <v>24796.43</v>
      </c>
    </row>
    <row r="109" spans="1:19" s="169" customFormat="1" ht="15.75" hidden="1" x14ac:dyDescent="0.2">
      <c r="A109" s="186"/>
      <c r="B109" s="206" t="s">
        <v>566</v>
      </c>
      <c r="C109" s="208"/>
      <c r="D109" s="208" t="s">
        <v>567</v>
      </c>
      <c r="E109" s="208" t="s">
        <v>483</v>
      </c>
      <c r="F109" s="192" t="s">
        <v>568</v>
      </c>
      <c r="G109" s="190">
        <f>H109+K109</f>
        <v>0</v>
      </c>
      <c r="H109" s="193"/>
      <c r="I109" s="193"/>
      <c r="J109" s="193"/>
      <c r="K109" s="190"/>
      <c r="L109" s="190">
        <f t="shared" si="15"/>
        <v>0</v>
      </c>
      <c r="M109" s="197"/>
      <c r="N109" s="295"/>
      <c r="O109" s="193"/>
      <c r="P109" s="193"/>
      <c r="Q109" s="193"/>
      <c r="R109" s="184">
        <f t="shared" si="12"/>
        <v>0</v>
      </c>
      <c r="S109" s="196">
        <f t="shared" si="16"/>
        <v>0</v>
      </c>
    </row>
    <row r="110" spans="1:19" s="169" customFormat="1" ht="31.5" customHeight="1" x14ac:dyDescent="0.2">
      <c r="A110" s="186"/>
      <c r="B110" s="206" t="s">
        <v>569</v>
      </c>
      <c r="C110" s="208"/>
      <c r="D110" s="208" t="s">
        <v>320</v>
      </c>
      <c r="E110" s="208" t="s">
        <v>483</v>
      </c>
      <c r="F110" s="192" t="s">
        <v>570</v>
      </c>
      <c r="G110" s="190">
        <f t="shared" si="19"/>
        <v>25000</v>
      </c>
      <c r="H110" s="193">
        <v>25000</v>
      </c>
      <c r="I110" s="193"/>
      <c r="J110" s="193"/>
      <c r="K110" s="193"/>
      <c r="L110" s="190">
        <f t="shared" si="15"/>
        <v>0</v>
      </c>
      <c r="M110" s="197"/>
      <c r="N110" s="295"/>
      <c r="O110" s="193"/>
      <c r="P110" s="193"/>
      <c r="Q110" s="193"/>
      <c r="R110" s="184">
        <f t="shared" si="12"/>
        <v>0</v>
      </c>
      <c r="S110" s="196">
        <f t="shared" si="16"/>
        <v>25000</v>
      </c>
    </row>
    <row r="111" spans="1:19" s="169" customFormat="1" ht="32.25" customHeight="1" thickBot="1" x14ac:dyDescent="0.25">
      <c r="A111" s="186"/>
      <c r="B111" s="207" t="s">
        <v>571</v>
      </c>
      <c r="C111" s="221"/>
      <c r="D111" s="221" t="s">
        <v>322</v>
      </c>
      <c r="E111" s="221" t="s">
        <v>572</v>
      </c>
      <c r="F111" s="200" t="s">
        <v>323</v>
      </c>
      <c r="G111" s="222">
        <f t="shared" si="19"/>
        <v>11038.25</v>
      </c>
      <c r="H111" s="223">
        <v>11038.25</v>
      </c>
      <c r="I111" s="223"/>
      <c r="J111" s="223"/>
      <c r="K111" s="223"/>
      <c r="L111" s="222">
        <f t="shared" si="15"/>
        <v>0</v>
      </c>
      <c r="M111" s="297"/>
      <c r="N111" s="298"/>
      <c r="O111" s="223"/>
      <c r="P111" s="223"/>
      <c r="Q111" s="223"/>
      <c r="R111" s="299">
        <f t="shared" si="12"/>
        <v>0</v>
      </c>
      <c r="S111" s="300">
        <f t="shared" si="16"/>
        <v>11038.25</v>
      </c>
    </row>
    <row r="112" spans="1:19" s="169" customFormat="1" ht="24.75" customHeight="1" thickBot="1" x14ac:dyDescent="0.25">
      <c r="A112" s="186"/>
      <c r="B112" s="224" t="s">
        <v>573</v>
      </c>
      <c r="C112" s="225" t="s">
        <v>573</v>
      </c>
      <c r="D112" s="226" t="s">
        <v>573</v>
      </c>
      <c r="E112" s="301" t="s">
        <v>573</v>
      </c>
      <c r="F112" s="302" t="s">
        <v>574</v>
      </c>
      <c r="G112" s="303">
        <f>G10+G72+G102</f>
        <v>106023613.53</v>
      </c>
      <c r="H112" s="303">
        <f>H10+H72+H102</f>
        <v>106023613.53</v>
      </c>
      <c r="I112" s="304">
        <f>I10+I72+I102</f>
        <v>55072970.480000004</v>
      </c>
      <c r="J112" s="303">
        <f>J10+J72+J102</f>
        <v>13222521.749999998</v>
      </c>
      <c r="K112" s="303">
        <f>K10+K72+K102</f>
        <v>0</v>
      </c>
      <c r="L112" s="305">
        <f t="shared" si="15"/>
        <v>11852379.960000001</v>
      </c>
      <c r="M112" s="304">
        <f t="shared" ref="M112:Q112" si="20">M10+M72+M102</f>
        <v>7236818.6600000001</v>
      </c>
      <c r="N112" s="306">
        <f t="shared" si="20"/>
        <v>9015883.5500000007</v>
      </c>
      <c r="O112" s="303">
        <f t="shared" si="20"/>
        <v>1667885.3300000003</v>
      </c>
      <c r="P112" s="303">
        <f t="shared" si="20"/>
        <v>210477.48</v>
      </c>
      <c r="Q112" s="303">
        <f t="shared" si="20"/>
        <v>21677.4</v>
      </c>
      <c r="R112" s="303">
        <f>R10+R72+R102</f>
        <v>10184494.630000001</v>
      </c>
      <c r="S112" s="305">
        <f>G112+L112</f>
        <v>117875993.49000001</v>
      </c>
    </row>
    <row r="113" spans="1:19" s="169" customFormat="1" ht="32.25" thickBot="1" x14ac:dyDescent="0.25">
      <c r="A113" s="186"/>
      <c r="B113" s="227" t="s">
        <v>573</v>
      </c>
      <c r="C113" s="228" t="s">
        <v>573</v>
      </c>
      <c r="D113" s="229" t="s">
        <v>573</v>
      </c>
      <c r="E113" s="307" t="s">
        <v>573</v>
      </c>
      <c r="F113" s="302" t="s">
        <v>575</v>
      </c>
      <c r="G113" s="303">
        <f>G13+G74+G76+G101</f>
        <v>33426158.539999999</v>
      </c>
      <c r="H113" s="303">
        <f>H13+H74+H76+H101</f>
        <v>33426158.539999999</v>
      </c>
      <c r="I113" s="303">
        <f>I13+I74+I76+I101</f>
        <v>19506991.809999999</v>
      </c>
      <c r="J113" s="303">
        <f>J13+J74+J76+J101</f>
        <v>0</v>
      </c>
      <c r="K113" s="303">
        <f>K13+K74+K76+K101</f>
        <v>0</v>
      </c>
      <c r="L113" s="305">
        <f t="shared" si="15"/>
        <v>2613207</v>
      </c>
      <c r="M113" s="304">
        <f>M13+M74+M76</f>
        <v>2613207</v>
      </c>
      <c r="N113" s="304">
        <f>N13+N74+N76</f>
        <v>4430007</v>
      </c>
      <c r="O113" s="303">
        <f>O13+O74+O76+O101</f>
        <v>0</v>
      </c>
      <c r="P113" s="303">
        <f>P13+P74+P76+P101</f>
        <v>0</v>
      </c>
      <c r="Q113" s="303">
        <f>Q13+Q74+Q76+Q101</f>
        <v>0</v>
      </c>
      <c r="R113" s="303">
        <f>R13+R74+R76</f>
        <v>2613207</v>
      </c>
      <c r="S113" s="303">
        <f>G113+L113</f>
        <v>36039365.539999999</v>
      </c>
    </row>
    <row r="114" spans="1:19" s="169" customFormat="1" ht="32.25" thickBot="1" x14ac:dyDescent="0.25">
      <c r="A114" s="186"/>
      <c r="B114" s="224" t="s">
        <v>573</v>
      </c>
      <c r="C114" s="225" t="s">
        <v>573</v>
      </c>
      <c r="D114" s="226" t="s">
        <v>573</v>
      </c>
      <c r="E114" s="301" t="s">
        <v>573</v>
      </c>
      <c r="F114" s="302" t="s">
        <v>606</v>
      </c>
      <c r="G114" s="308">
        <f>G14+G75+G77+G78+G79</f>
        <v>1063263.47</v>
      </c>
      <c r="H114" s="308">
        <f>H14+H75+H77+H78+H79</f>
        <v>1063263.47</v>
      </c>
      <c r="I114" s="308">
        <f>I14+I75+I77+I78+I79</f>
        <v>492877</v>
      </c>
      <c r="J114" s="308">
        <f>J14+J75+J77+J78+J79</f>
        <v>0</v>
      </c>
      <c r="K114" s="308">
        <f>K14+K75+K77+K78+K79</f>
        <v>0</v>
      </c>
      <c r="L114" s="305">
        <f t="shared" si="15"/>
        <v>466451</v>
      </c>
      <c r="M114" s="309">
        <f>M14+M75+M77+M78+M79+M80</f>
        <v>466451</v>
      </c>
      <c r="N114" s="309">
        <f>N14+N75+N77+N78+N79+N80</f>
        <v>466451</v>
      </c>
      <c r="O114" s="308">
        <f>O14+O75+O77+O78+O79+O95</f>
        <v>0</v>
      </c>
      <c r="P114" s="308">
        <f>P14+P75+P77+P78+P79+P95</f>
        <v>0</v>
      </c>
      <c r="Q114" s="308">
        <f>Q14+Q75+Q77+Q78+Q79+Q95</f>
        <v>0</v>
      </c>
      <c r="R114" s="308">
        <f>R14+R75+R77+R78+R79+R80</f>
        <v>466451</v>
      </c>
      <c r="S114" s="308">
        <f>G114+L114</f>
        <v>1529714.47</v>
      </c>
    </row>
    <row r="115" spans="1:19" s="169" customFormat="1" ht="15.75" x14ac:dyDescent="0.2">
      <c r="A115" s="186"/>
      <c r="B115" s="230"/>
      <c r="C115" s="230"/>
      <c r="D115" s="231"/>
      <c r="E115" s="231"/>
      <c r="F115" s="232"/>
      <c r="G115" s="233"/>
      <c r="H115" s="233"/>
      <c r="I115" s="233"/>
      <c r="J115" s="233"/>
      <c r="K115" s="233"/>
      <c r="L115" s="233"/>
      <c r="M115" s="310"/>
      <c r="N115" s="311"/>
      <c r="O115" s="233"/>
      <c r="P115" s="233"/>
      <c r="Q115" s="233"/>
      <c r="R115" s="233"/>
      <c r="S115" s="233"/>
    </row>
    <row r="116" spans="1:19" s="169" customFormat="1" x14ac:dyDescent="0.2">
      <c r="A116" s="186"/>
      <c r="B116" s="160"/>
      <c r="C116" s="186"/>
      <c r="D116" s="186"/>
      <c r="E116" s="186"/>
      <c r="F116" s="186"/>
      <c r="G116" s="160" t="s">
        <v>576</v>
      </c>
      <c r="H116" s="234"/>
      <c r="I116" s="186"/>
      <c r="J116" s="186"/>
      <c r="K116" s="186"/>
      <c r="L116" s="186"/>
      <c r="M116" s="186"/>
      <c r="N116" s="287"/>
      <c r="O116" s="186"/>
      <c r="P116" s="186"/>
      <c r="Q116" s="186"/>
      <c r="R116" s="235"/>
      <c r="S116" s="235"/>
    </row>
    <row r="117" spans="1:19" x14ac:dyDescent="0.2">
      <c r="H117" s="236"/>
      <c r="S117" s="236"/>
    </row>
    <row r="121" spans="1:19" x14ac:dyDescent="0.2">
      <c r="F121" s="161"/>
    </row>
  </sheetData>
  <mergeCells count="17">
    <mergeCell ref="P7:Q7"/>
    <mergeCell ref="B4:S4"/>
    <mergeCell ref="B6:B8"/>
    <mergeCell ref="C6:C8"/>
    <mergeCell ref="D6:D8"/>
    <mergeCell ref="E6:E8"/>
    <mergeCell ref="F6:F8"/>
    <mergeCell ref="G6:K6"/>
    <mergeCell ref="L6:R6"/>
    <mergeCell ref="S6:S8"/>
    <mergeCell ref="G7:G8"/>
    <mergeCell ref="R7:R8"/>
    <mergeCell ref="H7:H8"/>
    <mergeCell ref="I7:J7"/>
    <mergeCell ref="K7:K8"/>
    <mergeCell ref="L7:L8"/>
    <mergeCell ref="N7:N8"/>
  </mergeCells>
  <printOptions horizontalCentered="1"/>
  <pageMargins left="1.1811023622047245" right="0.39370078740157483" top="0.39370078740157483" bottom="0.39370078740157483" header="0.31496062992125984" footer="0.31496062992125984"/>
  <pageSetup paperSize="9" scale="55" fitToHeight="5" orientation="landscape" horizontalDpi="300" verticalDpi="3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5.140625" style="13" customWidth="1"/>
    <col min="2" max="2" width="42.5703125" style="13" customWidth="1"/>
    <col min="3" max="3" width="10.140625" style="13" customWidth="1"/>
    <col min="4" max="4" width="10.28515625" style="325" customWidth="1"/>
    <col min="5" max="5" width="10" style="325" customWidth="1"/>
    <col min="6" max="6" width="10.28515625" style="13" customWidth="1"/>
    <col min="7" max="16384" width="9.140625" style="13"/>
  </cols>
  <sheetData>
    <row r="1" spans="1:10" x14ac:dyDescent="0.2">
      <c r="D1" s="312" t="s">
        <v>577</v>
      </c>
      <c r="E1" s="312"/>
    </row>
    <row r="2" spans="1:10" x14ac:dyDescent="0.2">
      <c r="D2" s="313" t="s">
        <v>581</v>
      </c>
      <c r="E2" s="313"/>
    </row>
    <row r="3" spans="1:10" x14ac:dyDescent="0.2">
      <c r="D3" s="314" t="s">
        <v>607</v>
      </c>
      <c r="E3" s="313"/>
    </row>
    <row r="4" spans="1:10" ht="15" customHeight="1" x14ac:dyDescent="0.2">
      <c r="A4" s="366" t="s">
        <v>595</v>
      </c>
      <c r="B4" s="367"/>
      <c r="C4" s="367"/>
      <c r="D4" s="367"/>
      <c r="E4" s="367"/>
      <c r="F4" s="367"/>
      <c r="G4" s="367"/>
      <c r="H4" s="94"/>
      <c r="I4" s="94"/>
      <c r="J4" s="7"/>
    </row>
    <row r="5" spans="1:10" ht="16.5" thickBot="1" x14ac:dyDescent="0.25">
      <c r="B5" s="366"/>
      <c r="C5" s="368"/>
      <c r="D5" s="368"/>
      <c r="E5" s="368"/>
      <c r="F5" s="368"/>
      <c r="G5" s="94"/>
      <c r="H5" s="94"/>
      <c r="I5" s="94"/>
      <c r="J5" s="7"/>
    </row>
    <row r="6" spans="1:10" x14ac:dyDescent="0.2">
      <c r="A6" s="97"/>
      <c r="B6" s="98"/>
      <c r="C6" s="99" t="s">
        <v>57</v>
      </c>
      <c r="D6" s="315" t="s">
        <v>57</v>
      </c>
      <c r="E6" s="316"/>
      <c r="F6" s="99" t="s">
        <v>58</v>
      </c>
      <c r="G6" s="100" t="s">
        <v>59</v>
      </c>
    </row>
    <row r="7" spans="1:10" x14ac:dyDescent="0.2">
      <c r="A7" s="101" t="s">
        <v>60</v>
      </c>
      <c r="B7" s="102" t="s">
        <v>71</v>
      </c>
      <c r="C7" s="103" t="s">
        <v>61</v>
      </c>
      <c r="D7" s="317" t="s">
        <v>110</v>
      </c>
      <c r="E7" s="317" t="s">
        <v>62</v>
      </c>
      <c r="F7" s="103" t="s">
        <v>63</v>
      </c>
      <c r="G7" s="104" t="s">
        <v>64</v>
      </c>
    </row>
    <row r="8" spans="1:10" x14ac:dyDescent="0.2">
      <c r="A8" s="105"/>
      <c r="B8" s="106"/>
      <c r="C8" s="103"/>
      <c r="D8" s="317" t="s">
        <v>111</v>
      </c>
      <c r="E8" s="318"/>
      <c r="F8" s="103" t="s">
        <v>65</v>
      </c>
      <c r="G8" s="104" t="s">
        <v>66</v>
      </c>
    </row>
    <row r="9" spans="1:10" x14ac:dyDescent="0.2">
      <c r="A9" s="369" t="s">
        <v>10</v>
      </c>
      <c r="B9" s="370"/>
      <c r="C9" s="370"/>
      <c r="D9" s="370"/>
      <c r="E9" s="370"/>
      <c r="F9" s="370"/>
      <c r="G9" s="371"/>
    </row>
    <row r="10" spans="1:10" ht="63.75" x14ac:dyDescent="0.2">
      <c r="A10" s="85" t="s">
        <v>229</v>
      </c>
      <c r="B10" s="38" t="s">
        <v>147</v>
      </c>
      <c r="C10" s="33">
        <v>14532750</v>
      </c>
      <c r="D10" s="319">
        <v>14786346</v>
      </c>
      <c r="E10" s="319">
        <v>11026833.039999999</v>
      </c>
      <c r="F10" s="87">
        <f>E10/C10*100</f>
        <v>75.875749875281684</v>
      </c>
      <c r="G10" s="88">
        <f>E10/D10*100</f>
        <v>74.574428597842896</v>
      </c>
    </row>
    <row r="11" spans="1:10" x14ac:dyDescent="0.2">
      <c r="A11" s="85" t="s">
        <v>230</v>
      </c>
      <c r="B11" s="38" t="s">
        <v>263</v>
      </c>
      <c r="C11" s="33">
        <v>88000</v>
      </c>
      <c r="D11" s="319">
        <v>249421</v>
      </c>
      <c r="E11" s="319">
        <v>161928.34</v>
      </c>
      <c r="F11" s="87">
        <f t="shared" ref="F11:F56" si="0">E11/C11*100</f>
        <v>184.00947727272728</v>
      </c>
      <c r="G11" s="88">
        <f>E11/D11*100</f>
        <v>64.921694644797341</v>
      </c>
    </row>
    <row r="12" spans="1:10" x14ac:dyDescent="0.2">
      <c r="A12" s="85" t="s">
        <v>148</v>
      </c>
      <c r="B12" s="38" t="s">
        <v>264</v>
      </c>
      <c r="C12" s="33">
        <v>26277398</v>
      </c>
      <c r="D12" s="319">
        <v>26209624</v>
      </c>
      <c r="E12" s="319">
        <v>17720157.280000001</v>
      </c>
      <c r="F12" s="87">
        <f t="shared" si="0"/>
        <v>67.434976933408706</v>
      </c>
      <c r="G12" s="88">
        <f t="shared" ref="G12:G51" si="1">E12/D12*100</f>
        <v>67.609353266571091</v>
      </c>
    </row>
    <row r="13" spans="1:10" ht="63.75" customHeight="1" x14ac:dyDescent="0.2">
      <c r="A13" s="85" t="s">
        <v>149</v>
      </c>
      <c r="B13" s="38" t="s">
        <v>265</v>
      </c>
      <c r="C13" s="33">
        <v>54422926</v>
      </c>
      <c r="D13" s="319">
        <v>56836092</v>
      </c>
      <c r="E13" s="319">
        <v>41609942.990000002</v>
      </c>
      <c r="F13" s="87">
        <f t="shared" si="0"/>
        <v>76.456644374468226</v>
      </c>
      <c r="G13" s="88">
        <f t="shared" si="1"/>
        <v>73.210422331640956</v>
      </c>
    </row>
    <row r="14" spans="1:10" ht="39" customHeight="1" x14ac:dyDescent="0.2">
      <c r="A14" s="85" t="s">
        <v>150</v>
      </c>
      <c r="B14" s="38" t="s">
        <v>151</v>
      </c>
      <c r="C14" s="33">
        <v>4434182</v>
      </c>
      <c r="D14" s="319">
        <v>4621182</v>
      </c>
      <c r="E14" s="319">
        <v>3128957.67</v>
      </c>
      <c r="F14" s="87">
        <f t="shared" si="0"/>
        <v>70.564484497929953</v>
      </c>
      <c r="G14" s="88">
        <f t="shared" si="1"/>
        <v>67.70903353297922</v>
      </c>
    </row>
    <row r="15" spans="1:10" ht="51" x14ac:dyDescent="0.2">
      <c r="A15" s="85" t="s">
        <v>231</v>
      </c>
      <c r="B15" s="38" t="s">
        <v>266</v>
      </c>
      <c r="C15" s="33">
        <v>2906775</v>
      </c>
      <c r="D15" s="319">
        <v>2906775</v>
      </c>
      <c r="E15" s="319">
        <v>2031784.91</v>
      </c>
      <c r="F15" s="87">
        <f t="shared" si="0"/>
        <v>69.89825184267788</v>
      </c>
      <c r="G15" s="88">
        <f t="shared" si="1"/>
        <v>69.89825184267788</v>
      </c>
    </row>
    <row r="16" spans="1:10" ht="25.5" x14ac:dyDescent="0.2">
      <c r="A16" s="85" t="s">
        <v>232</v>
      </c>
      <c r="B16" s="38" t="s">
        <v>267</v>
      </c>
      <c r="C16" s="33">
        <v>1066852</v>
      </c>
      <c r="D16" s="319">
        <v>1066852</v>
      </c>
      <c r="E16" s="319">
        <v>691606.76</v>
      </c>
      <c r="F16" s="87">
        <f t="shared" si="0"/>
        <v>64.826870081323378</v>
      </c>
      <c r="G16" s="88">
        <f t="shared" si="1"/>
        <v>64.826870081323378</v>
      </c>
    </row>
    <row r="17" spans="1:7" ht="25.5" x14ac:dyDescent="0.2">
      <c r="A17" s="85" t="s">
        <v>233</v>
      </c>
      <c r="B17" s="38" t="s">
        <v>268</v>
      </c>
      <c r="C17" s="33">
        <v>5551009</v>
      </c>
      <c r="D17" s="319">
        <v>4716809</v>
      </c>
      <c r="E17" s="319">
        <v>3247261.05</v>
      </c>
      <c r="F17" s="87">
        <f t="shared" si="0"/>
        <v>58.498572962140749</v>
      </c>
      <c r="G17" s="88">
        <f t="shared" si="1"/>
        <v>68.844446531542829</v>
      </c>
    </row>
    <row r="18" spans="1:7" x14ac:dyDescent="0.2">
      <c r="A18" s="85" t="s">
        <v>234</v>
      </c>
      <c r="B18" s="38" t="s">
        <v>269</v>
      </c>
      <c r="C18" s="33">
        <v>466290</v>
      </c>
      <c r="D18" s="319">
        <v>466290</v>
      </c>
      <c r="E18" s="319">
        <v>186216.32000000001</v>
      </c>
      <c r="F18" s="87">
        <f t="shared" si="0"/>
        <v>39.93573098286474</v>
      </c>
      <c r="G18" s="88">
        <f t="shared" si="1"/>
        <v>39.93573098286474</v>
      </c>
    </row>
    <row r="19" spans="1:7" ht="25.5" x14ac:dyDescent="0.2">
      <c r="A19" s="85" t="s">
        <v>342</v>
      </c>
      <c r="B19" s="35" t="s">
        <v>343</v>
      </c>
      <c r="C19" s="33">
        <v>0</v>
      </c>
      <c r="D19" s="319">
        <v>913710</v>
      </c>
      <c r="E19" s="319">
        <v>311092.84999999998</v>
      </c>
      <c r="F19" s="87">
        <v>0</v>
      </c>
      <c r="G19" s="88">
        <f t="shared" si="1"/>
        <v>34.047219577327596</v>
      </c>
    </row>
    <row r="20" spans="1:7" ht="51" x14ac:dyDescent="0.2">
      <c r="A20" s="85" t="s">
        <v>344</v>
      </c>
      <c r="B20" s="35" t="s">
        <v>345</v>
      </c>
      <c r="C20" s="33">
        <v>3250000</v>
      </c>
      <c r="D20" s="319">
        <v>3571216</v>
      </c>
      <c r="E20" s="319">
        <v>2628185.71</v>
      </c>
      <c r="F20" s="87">
        <v>0</v>
      </c>
      <c r="G20" s="88">
        <f t="shared" si="1"/>
        <v>73.593580169891709</v>
      </c>
    </row>
    <row r="21" spans="1:7" ht="28.5" customHeight="1" x14ac:dyDescent="0.2">
      <c r="A21" s="85" t="s">
        <v>167</v>
      </c>
      <c r="B21" s="38" t="s">
        <v>168</v>
      </c>
      <c r="C21" s="33">
        <v>12840</v>
      </c>
      <c r="D21" s="319">
        <v>12840</v>
      </c>
      <c r="E21" s="319">
        <v>6550.39</v>
      </c>
      <c r="F21" s="87">
        <f t="shared" si="0"/>
        <v>51.015498442367601</v>
      </c>
      <c r="G21" s="88">
        <f t="shared" si="1"/>
        <v>51.015498442367601</v>
      </c>
    </row>
    <row r="22" spans="1:7" ht="25.5" x14ac:dyDescent="0.2">
      <c r="A22" s="85" t="s">
        <v>235</v>
      </c>
      <c r="B22" s="38" t="s">
        <v>270</v>
      </c>
      <c r="C22" s="33">
        <v>581320</v>
      </c>
      <c r="D22" s="319">
        <v>549194</v>
      </c>
      <c r="E22" s="319">
        <v>375065.38</v>
      </c>
      <c r="F22" s="87">
        <f t="shared" si="0"/>
        <v>64.519607101080297</v>
      </c>
      <c r="G22" s="88">
        <f t="shared" si="1"/>
        <v>68.293786894977003</v>
      </c>
    </row>
    <row r="23" spans="1:7" x14ac:dyDescent="0.2">
      <c r="A23" s="85" t="s">
        <v>584</v>
      </c>
      <c r="B23" s="38" t="s">
        <v>590</v>
      </c>
      <c r="C23" s="33">
        <v>0</v>
      </c>
      <c r="D23" s="319">
        <v>20000</v>
      </c>
      <c r="E23" s="319">
        <v>15155</v>
      </c>
      <c r="F23" s="87">
        <v>0</v>
      </c>
      <c r="G23" s="88">
        <f t="shared" si="1"/>
        <v>75.775000000000006</v>
      </c>
    </row>
    <row r="24" spans="1:7" ht="63.75" x14ac:dyDescent="0.2">
      <c r="A24" s="85" t="s">
        <v>236</v>
      </c>
      <c r="B24" s="38" t="s">
        <v>271</v>
      </c>
      <c r="C24" s="33">
        <v>195000</v>
      </c>
      <c r="D24" s="319">
        <v>335546</v>
      </c>
      <c r="E24" s="319">
        <v>335252.40000000002</v>
      </c>
      <c r="F24" s="87">
        <f t="shared" si="0"/>
        <v>171.92430769230771</v>
      </c>
      <c r="G24" s="88">
        <f t="shared" si="1"/>
        <v>99.912500819559767</v>
      </c>
    </row>
    <row r="25" spans="1:7" ht="26.25" customHeight="1" x14ac:dyDescent="0.2">
      <c r="A25" s="85" t="s">
        <v>237</v>
      </c>
      <c r="B25" s="38" t="s">
        <v>272</v>
      </c>
      <c r="C25" s="33">
        <v>20000</v>
      </c>
      <c r="D25" s="319">
        <v>40540</v>
      </c>
      <c r="E25" s="319">
        <v>30960.959999999999</v>
      </c>
      <c r="F25" s="87">
        <f t="shared" si="0"/>
        <v>154.8048</v>
      </c>
      <c r="G25" s="88">
        <f t="shared" si="1"/>
        <v>76.371386285150464</v>
      </c>
    </row>
    <row r="26" spans="1:7" x14ac:dyDescent="0.2">
      <c r="A26" s="85" t="s">
        <v>238</v>
      </c>
      <c r="B26" s="38" t="s">
        <v>273</v>
      </c>
      <c r="C26" s="33">
        <v>250000</v>
      </c>
      <c r="D26" s="319">
        <v>250000</v>
      </c>
      <c r="E26" s="319">
        <v>138520.69</v>
      </c>
      <c r="F26" s="87">
        <f t="shared" si="0"/>
        <v>55.408276000000001</v>
      </c>
      <c r="G26" s="88">
        <f t="shared" si="1"/>
        <v>55.408276000000001</v>
      </c>
    </row>
    <row r="27" spans="1:7" ht="25.5" x14ac:dyDescent="0.2">
      <c r="A27" s="85" t="s">
        <v>239</v>
      </c>
      <c r="B27" s="38" t="s">
        <v>274</v>
      </c>
      <c r="C27" s="33">
        <v>207600</v>
      </c>
      <c r="D27" s="319">
        <v>517260</v>
      </c>
      <c r="E27" s="319">
        <v>395355.18</v>
      </c>
      <c r="F27" s="87">
        <f t="shared" si="0"/>
        <v>190.44083815028901</v>
      </c>
      <c r="G27" s="88">
        <f t="shared" si="1"/>
        <v>76.432583227003832</v>
      </c>
    </row>
    <row r="28" spans="1:7" ht="38.25" hidden="1" x14ac:dyDescent="0.2">
      <c r="A28" s="85" t="s">
        <v>240</v>
      </c>
      <c r="B28" s="38" t="s">
        <v>275</v>
      </c>
      <c r="C28" s="33">
        <v>0</v>
      </c>
      <c r="D28" s="319">
        <v>0</v>
      </c>
      <c r="E28" s="319">
        <v>0</v>
      </c>
      <c r="F28" s="87">
        <v>0</v>
      </c>
      <c r="G28" s="88" t="e">
        <f t="shared" si="1"/>
        <v>#DIV/0!</v>
      </c>
    </row>
    <row r="29" spans="1:7" x14ac:dyDescent="0.2">
      <c r="A29" s="85" t="s">
        <v>241</v>
      </c>
      <c r="B29" s="38" t="s">
        <v>276</v>
      </c>
      <c r="C29" s="33">
        <v>2531232</v>
      </c>
      <c r="D29" s="319">
        <v>2531232</v>
      </c>
      <c r="E29" s="319">
        <v>1827900.47</v>
      </c>
      <c r="F29" s="87">
        <f t="shared" si="0"/>
        <v>72.213865422055349</v>
      </c>
      <c r="G29" s="88">
        <f t="shared" si="1"/>
        <v>72.213865422055349</v>
      </c>
    </row>
    <row r="30" spans="1:7" ht="38.25" x14ac:dyDescent="0.2">
      <c r="A30" s="85" t="s">
        <v>152</v>
      </c>
      <c r="B30" s="38" t="s">
        <v>277</v>
      </c>
      <c r="C30" s="33">
        <v>1647707</v>
      </c>
      <c r="D30" s="319">
        <v>1886670</v>
      </c>
      <c r="E30" s="319">
        <v>1383156.9</v>
      </c>
      <c r="F30" s="87">
        <f t="shared" si="0"/>
        <v>83.944348115289912</v>
      </c>
      <c r="G30" s="88">
        <f t="shared" si="1"/>
        <v>73.312073653580114</v>
      </c>
    </row>
    <row r="31" spans="1:7" ht="25.5" x14ac:dyDescent="0.2">
      <c r="A31" s="85" t="s">
        <v>242</v>
      </c>
      <c r="B31" s="38" t="s">
        <v>278</v>
      </c>
      <c r="C31" s="33">
        <v>490480</v>
      </c>
      <c r="D31" s="319">
        <v>490480</v>
      </c>
      <c r="E31" s="319">
        <v>343441.6</v>
      </c>
      <c r="F31" s="87">
        <f t="shared" si="0"/>
        <v>70.021529929864627</v>
      </c>
      <c r="G31" s="88">
        <f t="shared" si="1"/>
        <v>70.021529929864627</v>
      </c>
    </row>
    <row r="32" spans="1:7" x14ac:dyDescent="0.2">
      <c r="A32" s="85" t="s">
        <v>243</v>
      </c>
      <c r="B32" s="38" t="s">
        <v>279</v>
      </c>
      <c r="C32" s="33">
        <v>39240</v>
      </c>
      <c r="D32" s="319">
        <v>45938</v>
      </c>
      <c r="E32" s="319">
        <v>24796.43</v>
      </c>
      <c r="F32" s="87">
        <f t="shared" si="0"/>
        <v>63.191717635066254</v>
      </c>
      <c r="G32" s="88">
        <f t="shared" si="1"/>
        <v>53.978035613217813</v>
      </c>
    </row>
    <row r="33" spans="1:7" ht="25.5" x14ac:dyDescent="0.2">
      <c r="A33" s="85" t="s">
        <v>153</v>
      </c>
      <c r="B33" s="38" t="s">
        <v>280</v>
      </c>
      <c r="C33" s="33">
        <v>300000</v>
      </c>
      <c r="D33" s="319">
        <v>390000</v>
      </c>
      <c r="E33" s="319">
        <v>317477.90999999997</v>
      </c>
      <c r="F33" s="87">
        <f t="shared" si="0"/>
        <v>105.82597</v>
      </c>
      <c r="G33" s="88">
        <f t="shared" si="1"/>
        <v>81.404592307692297</v>
      </c>
    </row>
    <row r="34" spans="1:7" ht="25.5" x14ac:dyDescent="0.2">
      <c r="A34" s="85" t="s">
        <v>154</v>
      </c>
      <c r="B34" s="38" t="s">
        <v>281</v>
      </c>
      <c r="C34" s="33">
        <v>2477909</v>
      </c>
      <c r="D34" s="319">
        <v>2693507</v>
      </c>
      <c r="E34" s="319">
        <v>1602091.45</v>
      </c>
      <c r="F34" s="87">
        <f t="shared" si="0"/>
        <v>64.654975223061058</v>
      </c>
      <c r="G34" s="88">
        <f t="shared" si="1"/>
        <v>59.479758174008822</v>
      </c>
    </row>
    <row r="35" spans="1:7" ht="25.5" x14ac:dyDescent="0.2">
      <c r="A35" s="85" t="s">
        <v>244</v>
      </c>
      <c r="B35" s="38" t="s">
        <v>282</v>
      </c>
      <c r="C35" s="33">
        <v>50000</v>
      </c>
      <c r="D35" s="319">
        <v>254384</v>
      </c>
      <c r="E35" s="319">
        <v>234954.59</v>
      </c>
      <c r="F35" s="87">
        <f t="shared" si="0"/>
        <v>469.90917999999999</v>
      </c>
      <c r="G35" s="88">
        <f t="shared" si="1"/>
        <v>92.362172935404743</v>
      </c>
    </row>
    <row r="36" spans="1:7" x14ac:dyDescent="0.2">
      <c r="A36" s="85" t="s">
        <v>245</v>
      </c>
      <c r="B36" s="38" t="s">
        <v>283</v>
      </c>
      <c r="C36" s="33">
        <v>300000</v>
      </c>
      <c r="D36" s="319">
        <v>1482237</v>
      </c>
      <c r="E36" s="319">
        <v>1276863.53</v>
      </c>
      <c r="F36" s="87">
        <f t="shared" si="0"/>
        <v>425.62117666666666</v>
      </c>
      <c r="G36" s="88">
        <f t="shared" si="1"/>
        <v>86.144356806637532</v>
      </c>
    </row>
    <row r="37" spans="1:7" ht="25.5" hidden="1" x14ac:dyDescent="0.2">
      <c r="A37" s="85" t="s">
        <v>318</v>
      </c>
      <c r="B37" s="38" t="s">
        <v>319</v>
      </c>
      <c r="C37" s="33">
        <v>0</v>
      </c>
      <c r="D37" s="319">
        <v>0</v>
      </c>
      <c r="E37" s="319">
        <v>0</v>
      </c>
      <c r="F37" s="87">
        <v>0</v>
      </c>
      <c r="G37" s="88" t="e">
        <f t="shared" si="1"/>
        <v>#DIV/0!</v>
      </c>
    </row>
    <row r="38" spans="1:7" ht="51" x14ac:dyDescent="0.2">
      <c r="A38" s="85" t="s">
        <v>246</v>
      </c>
      <c r="B38" s="38" t="s">
        <v>284</v>
      </c>
      <c r="C38" s="33">
        <v>0</v>
      </c>
      <c r="D38" s="319">
        <v>45900</v>
      </c>
      <c r="E38" s="319">
        <v>45900</v>
      </c>
      <c r="F38" s="87">
        <v>0</v>
      </c>
      <c r="G38" s="88">
        <f t="shared" si="1"/>
        <v>100</v>
      </c>
    </row>
    <row r="39" spans="1:7" s="56" customFormat="1" x14ac:dyDescent="0.2">
      <c r="A39" s="86" t="s">
        <v>155</v>
      </c>
      <c r="B39" s="80" t="s">
        <v>285</v>
      </c>
      <c r="C39" s="39">
        <v>2000000</v>
      </c>
      <c r="D39" s="319">
        <v>3304443</v>
      </c>
      <c r="E39" s="319">
        <v>2406008.81</v>
      </c>
      <c r="F39" s="87">
        <f t="shared" si="0"/>
        <v>120.30044049999999</v>
      </c>
      <c r="G39" s="88">
        <f t="shared" si="1"/>
        <v>72.811327355321311</v>
      </c>
    </row>
    <row r="40" spans="1:7" ht="89.25" x14ac:dyDescent="0.2">
      <c r="A40" s="85" t="s">
        <v>247</v>
      </c>
      <c r="B40" s="38" t="s">
        <v>286</v>
      </c>
      <c r="C40" s="33">
        <v>657500</v>
      </c>
      <c r="D40" s="319">
        <v>606159</v>
      </c>
      <c r="E40" s="319">
        <v>389770.01</v>
      </c>
      <c r="F40" s="87">
        <f t="shared" si="0"/>
        <v>59.280609885931554</v>
      </c>
      <c r="G40" s="88">
        <f t="shared" si="1"/>
        <v>64.301612283245817</v>
      </c>
    </row>
    <row r="41" spans="1:7" ht="25.5" x14ac:dyDescent="0.2">
      <c r="A41" s="85" t="s">
        <v>248</v>
      </c>
      <c r="B41" s="38" t="s">
        <v>287</v>
      </c>
      <c r="C41" s="33">
        <v>184000</v>
      </c>
      <c r="D41" s="319">
        <v>489464</v>
      </c>
      <c r="E41" s="319">
        <v>195323.29</v>
      </c>
      <c r="F41" s="87">
        <f t="shared" si="0"/>
        <v>106.15396195652174</v>
      </c>
      <c r="G41" s="88">
        <f t="shared" si="1"/>
        <v>39.905547701158824</v>
      </c>
    </row>
    <row r="42" spans="1:7" x14ac:dyDescent="0.2">
      <c r="A42" s="85" t="s">
        <v>249</v>
      </c>
      <c r="B42" s="38" t="s">
        <v>288</v>
      </c>
      <c r="C42" s="33">
        <v>20000</v>
      </c>
      <c r="D42" s="319">
        <v>20000</v>
      </c>
      <c r="E42" s="319">
        <v>0</v>
      </c>
      <c r="F42" s="87">
        <f t="shared" si="0"/>
        <v>0</v>
      </c>
      <c r="G42" s="88">
        <f t="shared" si="1"/>
        <v>0</v>
      </c>
    </row>
    <row r="43" spans="1:7" ht="25.5" x14ac:dyDescent="0.2">
      <c r="A43" s="85" t="s">
        <v>320</v>
      </c>
      <c r="B43" s="38" t="s">
        <v>321</v>
      </c>
      <c r="C43" s="33">
        <v>49000</v>
      </c>
      <c r="D43" s="319">
        <v>49000</v>
      </c>
      <c r="E43" s="319">
        <v>25000</v>
      </c>
      <c r="F43" s="87">
        <v>0</v>
      </c>
      <c r="G43" s="88">
        <f t="shared" si="1"/>
        <v>51.020408163265309</v>
      </c>
    </row>
    <row r="44" spans="1:7" ht="38.25" x14ac:dyDescent="0.2">
      <c r="A44" s="85" t="s">
        <v>250</v>
      </c>
      <c r="B44" s="38" t="s">
        <v>289</v>
      </c>
      <c r="C44" s="33">
        <v>173800</v>
      </c>
      <c r="D44" s="319">
        <v>1099200</v>
      </c>
      <c r="E44" s="319">
        <v>1087598.27</v>
      </c>
      <c r="F44" s="87">
        <f t="shared" si="0"/>
        <v>625.77575949367088</v>
      </c>
      <c r="G44" s="88">
        <f t="shared" si="1"/>
        <v>98.944529657933046</v>
      </c>
    </row>
    <row r="45" spans="1:7" ht="28.5" customHeight="1" x14ac:dyDescent="0.2">
      <c r="A45" s="85" t="s">
        <v>251</v>
      </c>
      <c r="B45" s="38" t="s">
        <v>290</v>
      </c>
      <c r="C45" s="33">
        <v>2000</v>
      </c>
      <c r="D45" s="319">
        <v>2000</v>
      </c>
      <c r="E45" s="319">
        <v>0</v>
      </c>
      <c r="F45" s="87">
        <f t="shared" si="0"/>
        <v>0</v>
      </c>
      <c r="G45" s="88">
        <f t="shared" si="1"/>
        <v>0</v>
      </c>
    </row>
    <row r="46" spans="1:7" ht="25.5" x14ac:dyDescent="0.2">
      <c r="A46" s="85" t="s">
        <v>322</v>
      </c>
      <c r="B46" s="38" t="s">
        <v>323</v>
      </c>
      <c r="C46" s="33">
        <v>26000</v>
      </c>
      <c r="D46" s="319">
        <v>26000</v>
      </c>
      <c r="E46" s="319">
        <v>11038.25</v>
      </c>
      <c r="F46" s="87">
        <v>0</v>
      </c>
      <c r="G46" s="88">
        <f t="shared" si="1"/>
        <v>42.454807692307696</v>
      </c>
    </row>
    <row r="47" spans="1:7" ht="25.5" x14ac:dyDescent="0.2">
      <c r="A47" s="85" t="s">
        <v>252</v>
      </c>
      <c r="B47" s="38" t="s">
        <v>291</v>
      </c>
      <c r="C47" s="33">
        <v>24000</v>
      </c>
      <c r="D47" s="319">
        <v>24000</v>
      </c>
      <c r="E47" s="319">
        <v>23535</v>
      </c>
      <c r="F47" s="87">
        <f t="shared" si="0"/>
        <v>98.0625</v>
      </c>
      <c r="G47" s="88">
        <f t="shared" si="1"/>
        <v>98.0625</v>
      </c>
    </row>
    <row r="48" spans="1:7" x14ac:dyDescent="0.2">
      <c r="A48" s="85" t="s">
        <v>253</v>
      </c>
      <c r="B48" s="38" t="s">
        <v>292</v>
      </c>
      <c r="C48" s="33">
        <v>7200</v>
      </c>
      <c r="D48" s="319">
        <v>7200</v>
      </c>
      <c r="E48" s="319">
        <v>3600</v>
      </c>
      <c r="F48" s="87">
        <f t="shared" si="0"/>
        <v>50</v>
      </c>
      <c r="G48" s="88">
        <f t="shared" si="1"/>
        <v>50</v>
      </c>
    </row>
    <row r="49" spans="1:7" x14ac:dyDescent="0.2">
      <c r="A49" s="85" t="s">
        <v>254</v>
      </c>
      <c r="B49" s="38" t="s">
        <v>293</v>
      </c>
      <c r="C49" s="33">
        <v>10000</v>
      </c>
      <c r="D49" s="319">
        <v>10000</v>
      </c>
      <c r="E49" s="319">
        <v>6832</v>
      </c>
      <c r="F49" s="87">
        <f t="shared" si="0"/>
        <v>68.320000000000007</v>
      </c>
      <c r="G49" s="88">
        <f t="shared" si="1"/>
        <v>68.320000000000007</v>
      </c>
    </row>
    <row r="50" spans="1:7" x14ac:dyDescent="0.2">
      <c r="A50" s="85" t="s">
        <v>597</v>
      </c>
      <c r="B50" s="38" t="s">
        <v>513</v>
      </c>
      <c r="C50" s="33">
        <v>0</v>
      </c>
      <c r="D50" s="319">
        <v>50000</v>
      </c>
      <c r="E50" s="319">
        <v>10000</v>
      </c>
      <c r="F50" s="87">
        <v>0</v>
      </c>
      <c r="G50" s="88">
        <f t="shared" si="1"/>
        <v>20</v>
      </c>
    </row>
    <row r="51" spans="1:7" x14ac:dyDescent="0.2">
      <c r="A51" s="85" t="s">
        <v>255</v>
      </c>
      <c r="B51" s="38" t="s">
        <v>294</v>
      </c>
      <c r="C51" s="33">
        <v>100000</v>
      </c>
      <c r="D51" s="319">
        <v>100000</v>
      </c>
      <c r="E51" s="319">
        <v>0</v>
      </c>
      <c r="F51" s="87">
        <f t="shared" si="0"/>
        <v>0</v>
      </c>
      <c r="G51" s="88">
        <f t="shared" si="1"/>
        <v>0</v>
      </c>
    </row>
    <row r="52" spans="1:7" x14ac:dyDescent="0.2">
      <c r="A52" s="63"/>
      <c r="B52" s="95" t="s">
        <v>67</v>
      </c>
      <c r="C52" s="15">
        <f>C10+C11+C12+C13+C14+C15+C16+C17+C18+C19+C20+C21+C22+C23+C24+C25+C26+C27+C28+C29+C30+C31+C32+C33+C34+C35+C36+C38+C39+C40+C41+C42+C43+C44+C45+C46+C47+C48+C49+C50+C51</f>
        <v>125353010</v>
      </c>
      <c r="D52" s="320">
        <f>D10+D11+D12+D13+D14+D15+D16+D17+D18+D19+D20+D21+D22+D23+D24+D25+D26+D27+D28+D29+D30+D31+D32+D33+D34+D35+D36+D38+D39+D40+D41+D42+D43+D44+D45+D46+D47+D48+D49+D50+D51</f>
        <v>133677511</v>
      </c>
      <c r="E52" s="320">
        <f>E10+E11+E12+E13+E14+E15+E16+E17+E18+E19+E20+E21+E22+E23+E24+E25+E26+E27+E28+E29+E30+E31+E32+E33+E34+E35+E36+E38+E39+E40+E41+E42+E43+E44+E45+E46+E47+E48+E49+E50+E51</f>
        <v>95256115.430000007</v>
      </c>
      <c r="F52" s="89">
        <f t="shared" si="0"/>
        <v>75.990289686701587</v>
      </c>
      <c r="G52" s="90">
        <f t="shared" ref="G52:G56" si="2">E52/D52*100</f>
        <v>71.258145605359161</v>
      </c>
    </row>
    <row r="53" spans="1:7" ht="38.25" x14ac:dyDescent="0.2">
      <c r="A53" s="84" t="s">
        <v>256</v>
      </c>
      <c r="B53" s="38" t="s">
        <v>221</v>
      </c>
      <c r="C53" s="33">
        <v>12869500</v>
      </c>
      <c r="D53" s="319">
        <v>12869500</v>
      </c>
      <c r="E53" s="319">
        <v>9652000</v>
      </c>
      <c r="F53" s="87">
        <f t="shared" si="0"/>
        <v>74.999028711294145</v>
      </c>
      <c r="G53" s="88">
        <f t="shared" si="2"/>
        <v>74.999028711294145</v>
      </c>
    </row>
    <row r="54" spans="1:7" ht="13.5" customHeight="1" x14ac:dyDescent="0.2">
      <c r="A54" s="84" t="s">
        <v>257</v>
      </c>
      <c r="B54" s="38" t="s">
        <v>222</v>
      </c>
      <c r="C54" s="33">
        <v>276200</v>
      </c>
      <c r="D54" s="319">
        <v>1014098</v>
      </c>
      <c r="E54" s="319">
        <v>1014098</v>
      </c>
      <c r="F54" s="87">
        <f t="shared" si="0"/>
        <v>367.16075307748008</v>
      </c>
      <c r="G54" s="88">
        <f t="shared" si="2"/>
        <v>100</v>
      </c>
    </row>
    <row r="55" spans="1:7" ht="38.25" x14ac:dyDescent="0.2">
      <c r="A55" s="84" t="s">
        <v>258</v>
      </c>
      <c r="B55" s="38" t="s">
        <v>223</v>
      </c>
      <c r="C55" s="33">
        <v>0</v>
      </c>
      <c r="D55" s="319">
        <v>101400</v>
      </c>
      <c r="E55" s="319">
        <v>101400</v>
      </c>
      <c r="F55" s="87">
        <v>0</v>
      </c>
      <c r="G55" s="88">
        <f t="shared" si="2"/>
        <v>100</v>
      </c>
    </row>
    <row r="56" spans="1:7" x14ac:dyDescent="0.2">
      <c r="A56" s="63"/>
      <c r="B56" s="95" t="s">
        <v>68</v>
      </c>
      <c r="C56" s="20">
        <f>C52+C53+C54+C55</f>
        <v>138498710</v>
      </c>
      <c r="D56" s="320">
        <f t="shared" ref="D56:E56" si="3">D52+D53+D54+D55</f>
        <v>147662509</v>
      </c>
      <c r="E56" s="320">
        <f t="shared" si="3"/>
        <v>106023613.43000001</v>
      </c>
      <c r="F56" s="89">
        <f t="shared" si="0"/>
        <v>76.552058448775455</v>
      </c>
      <c r="G56" s="90">
        <f t="shared" si="2"/>
        <v>71.801308367312117</v>
      </c>
    </row>
    <row r="57" spans="1:7" s="79" customFormat="1" ht="12.75" customHeight="1" x14ac:dyDescent="0.2">
      <c r="A57" s="369" t="s">
        <v>11</v>
      </c>
      <c r="B57" s="370"/>
      <c r="C57" s="370"/>
      <c r="D57" s="370"/>
      <c r="E57" s="370"/>
      <c r="F57" s="370"/>
      <c r="G57" s="371"/>
    </row>
    <row r="58" spans="1:7" ht="60.75" customHeight="1" x14ac:dyDescent="0.2">
      <c r="A58" s="63"/>
      <c r="B58" s="372" t="s">
        <v>95</v>
      </c>
      <c r="C58" s="373"/>
      <c r="D58" s="373"/>
      <c r="E58" s="373"/>
      <c r="F58" s="373"/>
      <c r="G58" s="63"/>
    </row>
    <row r="59" spans="1:7" ht="63.75" x14ac:dyDescent="0.2">
      <c r="A59" s="84" t="s">
        <v>229</v>
      </c>
      <c r="B59" s="38" t="s">
        <v>295</v>
      </c>
      <c r="C59" s="33">
        <v>0</v>
      </c>
      <c r="D59" s="319">
        <v>27081</v>
      </c>
      <c r="E59" s="319">
        <v>27081</v>
      </c>
      <c r="F59" s="87">
        <v>0</v>
      </c>
      <c r="G59" s="88">
        <f>E59/D59*100</f>
        <v>100</v>
      </c>
    </row>
    <row r="60" spans="1:7" x14ac:dyDescent="0.2">
      <c r="A60" s="84" t="s">
        <v>230</v>
      </c>
      <c r="B60" s="38" t="s">
        <v>263</v>
      </c>
      <c r="C60" s="33">
        <v>0</v>
      </c>
      <c r="D60" s="319">
        <v>0</v>
      </c>
      <c r="E60" s="319">
        <v>0</v>
      </c>
      <c r="F60" s="87">
        <v>0</v>
      </c>
      <c r="G60" s="88">
        <v>0</v>
      </c>
    </row>
    <row r="61" spans="1:7" ht="36.75" customHeight="1" x14ac:dyDescent="0.2">
      <c r="A61" s="84" t="s">
        <v>148</v>
      </c>
      <c r="B61" s="38" t="s">
        <v>264</v>
      </c>
      <c r="C61" s="33">
        <v>0</v>
      </c>
      <c r="D61" s="319">
        <v>37000</v>
      </c>
      <c r="E61" s="319">
        <v>37000</v>
      </c>
      <c r="F61" s="87">
        <v>0</v>
      </c>
      <c r="G61" s="88">
        <f t="shared" ref="G61:G86" si="4">E61/D61*100</f>
        <v>100</v>
      </c>
    </row>
    <row r="62" spans="1:7" ht="63.75" x14ac:dyDescent="0.2">
      <c r="A62" s="84" t="s">
        <v>149</v>
      </c>
      <c r="B62" s="38" t="s">
        <v>265</v>
      </c>
      <c r="C62" s="33">
        <v>0</v>
      </c>
      <c r="D62" s="319">
        <v>1889035</v>
      </c>
      <c r="E62" s="319">
        <v>391377</v>
      </c>
      <c r="F62" s="87">
        <v>0</v>
      </c>
      <c r="G62" s="88">
        <f t="shared" si="4"/>
        <v>20.718356197741176</v>
      </c>
    </row>
    <row r="63" spans="1:7" ht="38.25" hidden="1" x14ac:dyDescent="0.2">
      <c r="A63" s="84" t="s">
        <v>150</v>
      </c>
      <c r="B63" s="38" t="s">
        <v>296</v>
      </c>
      <c r="C63" s="33">
        <v>0</v>
      </c>
      <c r="D63" s="319">
        <v>0</v>
      </c>
      <c r="E63" s="319">
        <v>0</v>
      </c>
      <c r="F63" s="87">
        <v>0</v>
      </c>
      <c r="G63" s="88" t="e">
        <f t="shared" si="4"/>
        <v>#DIV/0!</v>
      </c>
    </row>
    <row r="64" spans="1:7" ht="51" hidden="1" x14ac:dyDescent="0.2">
      <c r="A64" s="84" t="s">
        <v>231</v>
      </c>
      <c r="B64" s="38" t="s">
        <v>266</v>
      </c>
      <c r="C64" s="33">
        <v>0</v>
      </c>
      <c r="D64" s="319">
        <v>0</v>
      </c>
      <c r="E64" s="319">
        <v>0</v>
      </c>
      <c r="F64" s="87">
        <v>0</v>
      </c>
      <c r="G64" s="88" t="e">
        <f t="shared" si="4"/>
        <v>#DIV/0!</v>
      </c>
    </row>
    <row r="65" spans="1:7" ht="25.5" x14ac:dyDescent="0.2">
      <c r="A65" s="84" t="s">
        <v>233</v>
      </c>
      <c r="B65" s="38" t="s">
        <v>268</v>
      </c>
      <c r="C65" s="33">
        <v>0</v>
      </c>
      <c r="D65" s="319">
        <v>60000</v>
      </c>
      <c r="E65" s="319">
        <v>58100</v>
      </c>
      <c r="F65" s="87">
        <v>0</v>
      </c>
      <c r="G65" s="88">
        <f t="shared" si="4"/>
        <v>96.833333333333343</v>
      </c>
    </row>
    <row r="66" spans="1:7" x14ac:dyDescent="0.2">
      <c r="A66" s="84" t="s">
        <v>234</v>
      </c>
      <c r="B66" s="38" t="s">
        <v>269</v>
      </c>
      <c r="C66" s="33">
        <v>0</v>
      </c>
      <c r="D66" s="319">
        <v>148528</v>
      </c>
      <c r="E66" s="319">
        <v>148528</v>
      </c>
      <c r="F66" s="87">
        <v>0</v>
      </c>
      <c r="G66" s="88">
        <f t="shared" si="4"/>
        <v>100</v>
      </c>
    </row>
    <row r="67" spans="1:7" ht="51" x14ac:dyDescent="0.2">
      <c r="A67" s="84" t="s">
        <v>344</v>
      </c>
      <c r="B67" s="35" t="s">
        <v>345</v>
      </c>
      <c r="C67" s="33">
        <v>0</v>
      </c>
      <c r="D67" s="319">
        <v>92604</v>
      </c>
      <c r="E67" s="319">
        <v>92604</v>
      </c>
      <c r="F67" s="87">
        <v>0</v>
      </c>
      <c r="G67" s="88">
        <f t="shared" si="4"/>
        <v>100</v>
      </c>
    </row>
    <row r="68" spans="1:7" ht="25.5" x14ac:dyDescent="0.2">
      <c r="A68" s="84" t="s">
        <v>235</v>
      </c>
      <c r="B68" s="38" t="s">
        <v>270</v>
      </c>
      <c r="C68" s="33">
        <v>0</v>
      </c>
      <c r="D68" s="319">
        <v>15000</v>
      </c>
      <c r="E68" s="319">
        <v>14997</v>
      </c>
      <c r="F68" s="87">
        <v>0</v>
      </c>
      <c r="G68" s="88">
        <f t="shared" si="4"/>
        <v>99.98</v>
      </c>
    </row>
    <row r="69" spans="1:7" x14ac:dyDescent="0.2">
      <c r="A69" s="84" t="s">
        <v>241</v>
      </c>
      <c r="B69" s="38" t="s">
        <v>297</v>
      </c>
      <c r="C69" s="33">
        <v>60000</v>
      </c>
      <c r="D69" s="319">
        <v>60000</v>
      </c>
      <c r="E69" s="319">
        <v>18276.5</v>
      </c>
      <c r="F69" s="87">
        <f t="shared" ref="F69:F89" si="5">E69/C69*100</f>
        <v>30.46083333333333</v>
      </c>
      <c r="G69" s="88">
        <f t="shared" si="4"/>
        <v>30.46083333333333</v>
      </c>
    </row>
    <row r="70" spans="1:7" ht="38.25" x14ac:dyDescent="0.2">
      <c r="A70" s="84" t="s">
        <v>152</v>
      </c>
      <c r="B70" s="38" t="s">
        <v>277</v>
      </c>
      <c r="C70" s="33">
        <v>0</v>
      </c>
      <c r="D70" s="319">
        <v>403986</v>
      </c>
      <c r="E70" s="319">
        <v>129697.84</v>
      </c>
      <c r="F70" s="87">
        <v>0</v>
      </c>
      <c r="G70" s="88">
        <f t="shared" si="4"/>
        <v>32.104538276078877</v>
      </c>
    </row>
    <row r="71" spans="1:7" ht="25.5" hidden="1" x14ac:dyDescent="0.2">
      <c r="A71" s="84" t="s">
        <v>242</v>
      </c>
      <c r="B71" s="38" t="s">
        <v>278</v>
      </c>
      <c r="C71" s="33">
        <v>0</v>
      </c>
      <c r="D71" s="319">
        <v>0</v>
      </c>
      <c r="E71" s="319">
        <v>0</v>
      </c>
      <c r="F71" s="87">
        <v>0</v>
      </c>
      <c r="G71" s="88" t="e">
        <f t="shared" si="4"/>
        <v>#DIV/0!</v>
      </c>
    </row>
    <row r="72" spans="1:7" ht="25.5" hidden="1" x14ac:dyDescent="0.2">
      <c r="A72" s="84" t="s">
        <v>154</v>
      </c>
      <c r="B72" s="38" t="s">
        <v>281</v>
      </c>
      <c r="C72" s="33">
        <v>0</v>
      </c>
      <c r="D72" s="319">
        <v>0</v>
      </c>
      <c r="E72" s="319">
        <v>0</v>
      </c>
      <c r="F72" s="87">
        <v>0</v>
      </c>
      <c r="G72" s="88" t="e">
        <f t="shared" si="4"/>
        <v>#DIV/0!</v>
      </c>
    </row>
    <row r="73" spans="1:7" ht="25.5" x14ac:dyDescent="0.2">
      <c r="A73" s="84" t="s">
        <v>244</v>
      </c>
      <c r="B73" s="38" t="s">
        <v>282</v>
      </c>
      <c r="C73" s="33">
        <v>0</v>
      </c>
      <c r="D73" s="319">
        <v>128574.93</v>
      </c>
      <c r="E73" s="319">
        <v>123848</v>
      </c>
      <c r="F73" s="87">
        <v>0</v>
      </c>
      <c r="G73" s="88">
        <f t="shared" si="4"/>
        <v>96.323599009542534</v>
      </c>
    </row>
    <row r="74" spans="1:7" x14ac:dyDescent="0.2">
      <c r="A74" s="84" t="s">
        <v>245</v>
      </c>
      <c r="B74" s="38" t="s">
        <v>283</v>
      </c>
      <c r="C74" s="33">
        <v>0</v>
      </c>
      <c r="D74" s="319">
        <v>563488</v>
      </c>
      <c r="E74" s="319">
        <v>563488</v>
      </c>
      <c r="F74" s="87">
        <v>0</v>
      </c>
      <c r="G74" s="88">
        <f t="shared" si="4"/>
        <v>100</v>
      </c>
    </row>
    <row r="75" spans="1:7" x14ac:dyDescent="0.2">
      <c r="A75" s="84" t="s">
        <v>155</v>
      </c>
      <c r="B75" s="80" t="s">
        <v>298</v>
      </c>
      <c r="C75" s="33">
        <v>0</v>
      </c>
      <c r="D75" s="319">
        <v>1595962</v>
      </c>
      <c r="E75" s="319">
        <v>1507791.18</v>
      </c>
      <c r="F75" s="87">
        <v>0</v>
      </c>
      <c r="G75" s="88">
        <f t="shared" si="4"/>
        <v>94.475380992780515</v>
      </c>
    </row>
    <row r="76" spans="1:7" x14ac:dyDescent="0.2">
      <c r="A76" s="84" t="s">
        <v>249</v>
      </c>
      <c r="B76" s="38" t="s">
        <v>288</v>
      </c>
      <c r="C76" s="33">
        <v>60000</v>
      </c>
      <c r="D76" s="319">
        <v>514647.17</v>
      </c>
      <c r="E76" s="319">
        <v>17000</v>
      </c>
      <c r="F76" s="87">
        <f t="shared" si="5"/>
        <v>28.333333333333332</v>
      </c>
      <c r="G76" s="88">
        <f t="shared" si="4"/>
        <v>3.3032339418091041</v>
      </c>
    </row>
    <row r="77" spans="1:7" ht="25.5" x14ac:dyDescent="0.2">
      <c r="A77" s="84" t="s">
        <v>346</v>
      </c>
      <c r="B77" s="38" t="s">
        <v>347</v>
      </c>
      <c r="C77" s="33">
        <v>0</v>
      </c>
      <c r="D77" s="319">
        <v>0</v>
      </c>
      <c r="E77" s="319">
        <v>0</v>
      </c>
      <c r="F77" s="87">
        <v>0</v>
      </c>
      <c r="G77" s="88">
        <v>0</v>
      </c>
    </row>
    <row r="78" spans="1:7" x14ac:dyDescent="0.2">
      <c r="A78" s="84" t="s">
        <v>324</v>
      </c>
      <c r="B78" s="38" t="s">
        <v>325</v>
      </c>
      <c r="C78" s="33">
        <v>0</v>
      </c>
      <c r="D78" s="319">
        <v>829943</v>
      </c>
      <c r="E78" s="319">
        <v>810213.66</v>
      </c>
      <c r="F78" s="87">
        <v>0</v>
      </c>
      <c r="G78" s="88">
        <f t="shared" si="4"/>
        <v>97.622807831381195</v>
      </c>
    </row>
    <row r="79" spans="1:7" ht="38.25" x14ac:dyDescent="0.2">
      <c r="A79" s="84" t="s">
        <v>331</v>
      </c>
      <c r="B79" s="38" t="s">
        <v>332</v>
      </c>
      <c r="C79" s="33">
        <v>0</v>
      </c>
      <c r="D79" s="319">
        <v>0</v>
      </c>
      <c r="E79" s="319">
        <v>0</v>
      </c>
      <c r="F79" s="87">
        <v>0</v>
      </c>
      <c r="G79" s="88">
        <v>0</v>
      </c>
    </row>
    <row r="80" spans="1:7" ht="25.5" hidden="1" x14ac:dyDescent="0.2">
      <c r="A80" s="84" t="s">
        <v>259</v>
      </c>
      <c r="B80" s="38" t="s">
        <v>299</v>
      </c>
      <c r="C80" s="33">
        <v>0</v>
      </c>
      <c r="D80" s="319">
        <v>0</v>
      </c>
      <c r="E80" s="319">
        <v>0</v>
      </c>
      <c r="F80" s="87">
        <v>0</v>
      </c>
      <c r="G80" s="88" t="e">
        <f t="shared" si="4"/>
        <v>#DIV/0!</v>
      </c>
    </row>
    <row r="81" spans="1:7" ht="38.25" x14ac:dyDescent="0.2">
      <c r="A81" s="84" t="s">
        <v>326</v>
      </c>
      <c r="B81" s="38" t="s">
        <v>327</v>
      </c>
      <c r="C81" s="33">
        <v>0</v>
      </c>
      <c r="D81" s="319">
        <v>3134700</v>
      </c>
      <c r="E81" s="319">
        <v>1836008.9</v>
      </c>
      <c r="F81" s="87">
        <v>0</v>
      </c>
      <c r="G81" s="88">
        <f t="shared" si="4"/>
        <v>58.570482023798135</v>
      </c>
    </row>
    <row r="82" spans="1:7" ht="38.25" x14ac:dyDescent="0.2">
      <c r="A82" s="84" t="s">
        <v>260</v>
      </c>
      <c r="B82" s="38" t="s">
        <v>300</v>
      </c>
      <c r="C82" s="33">
        <v>0</v>
      </c>
      <c r="D82" s="319">
        <v>6076495</v>
      </c>
      <c r="E82" s="319">
        <v>1446396.58</v>
      </c>
      <c r="F82" s="87">
        <v>0</v>
      </c>
      <c r="G82" s="88">
        <f t="shared" si="4"/>
        <v>23.803139474318666</v>
      </c>
    </row>
    <row r="83" spans="1:7" ht="38.25" hidden="1" x14ac:dyDescent="0.2">
      <c r="A83" s="84" t="s">
        <v>250</v>
      </c>
      <c r="B83" s="38" t="s">
        <v>289</v>
      </c>
      <c r="C83" s="33">
        <v>0</v>
      </c>
      <c r="D83" s="319">
        <v>0</v>
      </c>
      <c r="E83" s="319">
        <v>0</v>
      </c>
      <c r="F83" s="87">
        <v>0</v>
      </c>
      <c r="G83" s="88" t="e">
        <f t="shared" si="4"/>
        <v>#DIV/0!</v>
      </c>
    </row>
    <row r="84" spans="1:7" ht="25.5" hidden="1" x14ac:dyDescent="0.2">
      <c r="A84" s="84" t="s">
        <v>261</v>
      </c>
      <c r="B84" s="38" t="s">
        <v>301</v>
      </c>
      <c r="C84" s="33">
        <v>0</v>
      </c>
      <c r="D84" s="319">
        <v>0</v>
      </c>
      <c r="E84" s="319">
        <v>0</v>
      </c>
      <c r="F84" s="87">
        <v>0</v>
      </c>
      <c r="G84" s="88" t="e">
        <f t="shared" si="4"/>
        <v>#DIV/0!</v>
      </c>
    </row>
    <row r="85" spans="1:7" ht="25.5" x14ac:dyDescent="0.2">
      <c r="A85" s="84" t="s">
        <v>262</v>
      </c>
      <c r="B85" s="38" t="s">
        <v>302</v>
      </c>
      <c r="C85" s="33">
        <v>60400</v>
      </c>
      <c r="D85" s="319">
        <v>95146.41</v>
      </c>
      <c r="E85" s="319">
        <v>75458</v>
      </c>
      <c r="F85" s="87">
        <v>0</v>
      </c>
      <c r="G85" s="88">
        <f t="shared" si="4"/>
        <v>79.307248691779336</v>
      </c>
    </row>
    <row r="86" spans="1:7" ht="25.5" x14ac:dyDescent="0.2">
      <c r="A86" s="84" t="s">
        <v>328</v>
      </c>
      <c r="B86" s="38" t="s">
        <v>329</v>
      </c>
      <c r="C86" s="33">
        <v>0</v>
      </c>
      <c r="D86" s="319">
        <v>31411</v>
      </c>
      <c r="E86" s="319">
        <v>31411</v>
      </c>
      <c r="F86" s="87">
        <v>0</v>
      </c>
      <c r="G86" s="88">
        <f t="shared" si="4"/>
        <v>100</v>
      </c>
    </row>
    <row r="87" spans="1:7" x14ac:dyDescent="0.2">
      <c r="A87" s="84" t="s">
        <v>257</v>
      </c>
      <c r="B87" s="38" t="s">
        <v>303</v>
      </c>
      <c r="C87" s="33">
        <v>0</v>
      </c>
      <c r="D87" s="319">
        <v>77100</v>
      </c>
      <c r="E87" s="319">
        <v>0</v>
      </c>
      <c r="F87" s="87">
        <v>0</v>
      </c>
      <c r="G87" s="88">
        <v>0</v>
      </c>
    </row>
    <row r="88" spans="1:7" ht="38.25" hidden="1" x14ac:dyDescent="0.2">
      <c r="A88" s="84" t="s">
        <v>258</v>
      </c>
      <c r="B88" s="38" t="s">
        <v>304</v>
      </c>
      <c r="C88" s="33">
        <v>0</v>
      </c>
      <c r="D88" s="319">
        <v>0</v>
      </c>
      <c r="E88" s="319">
        <v>0</v>
      </c>
      <c r="F88" s="87">
        <v>0</v>
      </c>
      <c r="G88" s="88">
        <v>0</v>
      </c>
    </row>
    <row r="89" spans="1:7" x14ac:dyDescent="0.2">
      <c r="A89" s="63"/>
      <c r="B89" s="81" t="s">
        <v>42</v>
      </c>
      <c r="C89" s="22">
        <f>C59+C60+C61+C62+C65+C67+C66+C68+C69+C70+C73+C74+C75+C76+C77+C78+C81+C82+C85+C86</f>
        <v>180400</v>
      </c>
      <c r="D89" s="321">
        <f>D59+D60+D61+D62+D65+D67+D66+D68+D69+D70+D73+D74+D75+D76+D77+D78+D79+D81+D82+D85+D86+D87</f>
        <v>15780701.51</v>
      </c>
      <c r="E89" s="321">
        <f>E59+E60+E61+E62+E65+E67+E66+E68+E69+E70+E73+E74+E75+E76+E77+E78+E79+E81+E82+E85+E86+E87</f>
        <v>7329276.6600000001</v>
      </c>
      <c r="F89" s="89">
        <f t="shared" si="5"/>
        <v>4062.7919401330382</v>
      </c>
      <c r="G89" s="90">
        <f t="shared" ref="G89" si="6">E89/D89*100</f>
        <v>46.444555429652759</v>
      </c>
    </row>
    <row r="90" spans="1:7" x14ac:dyDescent="0.2">
      <c r="A90" s="361" t="s">
        <v>94</v>
      </c>
      <c r="B90" s="362"/>
      <c r="C90" s="362"/>
      <c r="D90" s="362"/>
      <c r="E90" s="362"/>
      <c r="F90" s="362"/>
      <c r="G90" s="363"/>
    </row>
    <row r="91" spans="1:7" x14ac:dyDescent="0.2">
      <c r="A91" s="84" t="s">
        <v>148</v>
      </c>
      <c r="B91" s="38" t="s">
        <v>264</v>
      </c>
      <c r="C91" s="33">
        <v>1000000</v>
      </c>
      <c r="D91" s="319">
        <v>1032685.1</v>
      </c>
      <c r="E91" s="319">
        <v>506459.17</v>
      </c>
      <c r="F91" s="87">
        <f t="shared" ref="F91:F97" si="7">E91/C91*100</f>
        <v>50.645916999999997</v>
      </c>
      <c r="G91" s="88">
        <f t="shared" ref="G91:G97" si="8">E91/D91*100</f>
        <v>49.042943487806689</v>
      </c>
    </row>
    <row r="92" spans="1:7" ht="35.25" customHeight="1" x14ac:dyDescent="0.2">
      <c r="A92" s="84" t="s">
        <v>149</v>
      </c>
      <c r="B92" s="38" t="s">
        <v>265</v>
      </c>
      <c r="C92" s="33">
        <v>48140</v>
      </c>
      <c r="D92" s="319">
        <v>80942.92</v>
      </c>
      <c r="E92" s="319">
        <v>34002.92</v>
      </c>
      <c r="F92" s="87">
        <f t="shared" si="7"/>
        <v>70.633402575820526</v>
      </c>
      <c r="G92" s="88">
        <f t="shared" si="8"/>
        <v>42.008516618871667</v>
      </c>
    </row>
    <row r="93" spans="1:7" ht="12" customHeight="1" x14ac:dyDescent="0.2">
      <c r="A93" s="84" t="s">
        <v>150</v>
      </c>
      <c r="B93" s="38" t="s">
        <v>296</v>
      </c>
      <c r="C93" s="39">
        <v>6900</v>
      </c>
      <c r="D93" s="319">
        <v>10673.62</v>
      </c>
      <c r="E93" s="319">
        <v>3773.62</v>
      </c>
      <c r="F93" s="87">
        <f t="shared" si="7"/>
        <v>54.690144927536231</v>
      </c>
      <c r="G93" s="88">
        <f t="shared" si="8"/>
        <v>35.354640693597858</v>
      </c>
    </row>
    <row r="94" spans="1:7" ht="51" x14ac:dyDescent="0.2">
      <c r="A94" s="84" t="s">
        <v>231</v>
      </c>
      <c r="B94" s="38" t="s">
        <v>266</v>
      </c>
      <c r="C94" s="39">
        <v>109800</v>
      </c>
      <c r="D94" s="319">
        <v>196841.07</v>
      </c>
      <c r="E94" s="319">
        <v>107370.09</v>
      </c>
      <c r="F94" s="87">
        <v>0</v>
      </c>
      <c r="G94" s="88">
        <f t="shared" si="8"/>
        <v>54.546589286473605</v>
      </c>
    </row>
    <row r="95" spans="1:7" ht="25.5" x14ac:dyDescent="0.2">
      <c r="A95" s="84" t="s">
        <v>233</v>
      </c>
      <c r="B95" s="38" t="s">
        <v>268</v>
      </c>
      <c r="C95" s="39">
        <v>160000</v>
      </c>
      <c r="D95" s="319">
        <v>200993.18</v>
      </c>
      <c r="E95" s="319">
        <v>127106.35</v>
      </c>
      <c r="F95" s="87">
        <f t="shared" si="7"/>
        <v>79.441468749999999</v>
      </c>
      <c r="G95" s="88">
        <f t="shared" si="8"/>
        <v>63.239135775651704</v>
      </c>
    </row>
    <row r="96" spans="1:7" ht="51" x14ac:dyDescent="0.2">
      <c r="A96" s="84" t="s">
        <v>344</v>
      </c>
      <c r="B96" s="35" t="s">
        <v>345</v>
      </c>
      <c r="C96" s="39">
        <v>60000</v>
      </c>
      <c r="D96" s="319">
        <v>60000</v>
      </c>
      <c r="E96" s="319">
        <v>26394.74</v>
      </c>
      <c r="F96" s="87">
        <f t="shared" si="7"/>
        <v>43.991233333333334</v>
      </c>
      <c r="G96" s="88">
        <f t="shared" si="8"/>
        <v>43.991233333333334</v>
      </c>
    </row>
    <row r="97" spans="1:7" x14ac:dyDescent="0.2">
      <c r="A97" s="63"/>
      <c r="B97" s="95" t="s">
        <v>67</v>
      </c>
      <c r="C97" s="20">
        <f>C91+C92+C93+C94+C95+C96</f>
        <v>1384840</v>
      </c>
      <c r="D97" s="320">
        <f t="shared" ref="D97:E97" si="9">D91+D92+D93+D94+D95+D96</f>
        <v>1582135.8900000001</v>
      </c>
      <c r="E97" s="320">
        <f t="shared" si="9"/>
        <v>805106.8899999999</v>
      </c>
      <c r="F97" s="89">
        <f t="shared" si="7"/>
        <v>58.137177580081442</v>
      </c>
      <c r="G97" s="90">
        <f t="shared" si="8"/>
        <v>50.887341288996346</v>
      </c>
    </row>
    <row r="98" spans="1:7" x14ac:dyDescent="0.2">
      <c r="A98" s="361" t="s">
        <v>96</v>
      </c>
      <c r="B98" s="362"/>
      <c r="C98" s="362"/>
      <c r="D98" s="362"/>
      <c r="E98" s="362"/>
      <c r="F98" s="362"/>
      <c r="G98" s="363"/>
    </row>
    <row r="99" spans="1:7" x14ac:dyDescent="0.2">
      <c r="A99" s="84" t="s">
        <v>148</v>
      </c>
      <c r="B99" s="38" t="s">
        <v>264</v>
      </c>
      <c r="C99" s="39">
        <v>0</v>
      </c>
      <c r="D99" s="319">
        <v>35018.800000000003</v>
      </c>
      <c r="E99" s="319">
        <v>35018.800000000003</v>
      </c>
      <c r="F99" s="87">
        <v>0</v>
      </c>
      <c r="G99" s="88">
        <f t="shared" ref="G99:G110" si="10">E99/D99*100</f>
        <v>100</v>
      </c>
    </row>
    <row r="100" spans="1:7" ht="63.75" x14ac:dyDescent="0.2">
      <c r="A100" s="84" t="s">
        <v>149</v>
      </c>
      <c r="B100" s="38" t="s">
        <v>265</v>
      </c>
      <c r="C100" s="39">
        <v>0</v>
      </c>
      <c r="D100" s="319">
        <v>818113.79</v>
      </c>
      <c r="E100" s="319">
        <v>818113.79</v>
      </c>
      <c r="F100" s="87">
        <v>0</v>
      </c>
      <c r="G100" s="88">
        <f t="shared" si="10"/>
        <v>100</v>
      </c>
    </row>
    <row r="101" spans="1:7" hidden="1" x14ac:dyDescent="0.2">
      <c r="A101" s="84"/>
      <c r="B101" s="38"/>
      <c r="C101" s="39"/>
      <c r="D101" s="319"/>
      <c r="E101" s="319"/>
      <c r="F101" s="87" t="e">
        <f t="shared" ref="F101:F110" si="11">E101/C101*100</f>
        <v>#DIV/0!</v>
      </c>
      <c r="G101" s="88" t="e">
        <f t="shared" si="10"/>
        <v>#DIV/0!</v>
      </c>
    </row>
    <row r="102" spans="1:7" ht="25.5" x14ac:dyDescent="0.2">
      <c r="A102" s="84" t="s">
        <v>233</v>
      </c>
      <c r="B102" s="38" t="s">
        <v>268</v>
      </c>
      <c r="C102" s="39">
        <v>0</v>
      </c>
      <c r="D102" s="319">
        <v>172190.3</v>
      </c>
      <c r="E102" s="319">
        <v>172190.3</v>
      </c>
      <c r="F102" s="87">
        <v>0</v>
      </c>
      <c r="G102" s="88">
        <f t="shared" si="10"/>
        <v>100</v>
      </c>
    </row>
    <row r="103" spans="1:7" ht="51" x14ac:dyDescent="0.2">
      <c r="A103" s="84" t="s">
        <v>344</v>
      </c>
      <c r="B103" s="38" t="s">
        <v>585</v>
      </c>
      <c r="C103" s="250">
        <v>0</v>
      </c>
      <c r="D103" s="322">
        <v>48449.83</v>
      </c>
      <c r="E103" s="322">
        <v>48449.83</v>
      </c>
      <c r="F103" s="87">
        <v>0</v>
      </c>
      <c r="G103" s="88">
        <f t="shared" si="10"/>
        <v>100</v>
      </c>
    </row>
    <row r="104" spans="1:7" x14ac:dyDescent="0.2">
      <c r="A104" s="84" t="s">
        <v>238</v>
      </c>
      <c r="B104" s="38" t="s">
        <v>273</v>
      </c>
      <c r="C104" s="41">
        <v>0</v>
      </c>
      <c r="D104" s="323">
        <v>65022.63</v>
      </c>
      <c r="E104" s="323">
        <v>60755.93</v>
      </c>
      <c r="F104" s="87">
        <v>0</v>
      </c>
      <c r="G104" s="88">
        <f t="shared" si="10"/>
        <v>93.438130693883039</v>
      </c>
    </row>
    <row r="105" spans="1:7" x14ac:dyDescent="0.2">
      <c r="A105" s="84" t="s">
        <v>241</v>
      </c>
      <c r="B105" s="38" t="s">
        <v>276</v>
      </c>
      <c r="C105" s="41">
        <v>0</v>
      </c>
      <c r="D105" s="323">
        <v>158556.76</v>
      </c>
      <c r="E105" s="323">
        <v>158556.76</v>
      </c>
      <c r="F105" s="87">
        <v>0</v>
      </c>
      <c r="G105" s="88">
        <f t="shared" si="10"/>
        <v>100</v>
      </c>
    </row>
    <row r="106" spans="1:7" x14ac:dyDescent="0.2">
      <c r="A106" s="84" t="s">
        <v>245</v>
      </c>
      <c r="B106" s="38" t="s">
        <v>283</v>
      </c>
      <c r="C106" s="41">
        <v>0</v>
      </c>
      <c r="D106" s="323">
        <v>1819171</v>
      </c>
      <c r="E106" s="323">
        <v>1819171</v>
      </c>
      <c r="F106" s="87">
        <v>0</v>
      </c>
      <c r="G106" s="88">
        <f t="shared" si="10"/>
        <v>100</v>
      </c>
    </row>
    <row r="107" spans="1:7" x14ac:dyDescent="0.2">
      <c r="A107" s="84" t="s">
        <v>155</v>
      </c>
      <c r="B107" s="251" t="s">
        <v>285</v>
      </c>
      <c r="C107" s="41">
        <v>0</v>
      </c>
      <c r="D107" s="323">
        <v>605740</v>
      </c>
      <c r="E107" s="323">
        <v>605740</v>
      </c>
      <c r="F107" s="87">
        <v>0</v>
      </c>
      <c r="G107" s="88">
        <f t="shared" si="10"/>
        <v>100</v>
      </c>
    </row>
    <row r="108" spans="1:7" x14ac:dyDescent="0.2">
      <c r="A108" s="63"/>
      <c r="B108" s="82" t="s">
        <v>67</v>
      </c>
      <c r="C108" s="15">
        <f>C99+C100+C101+C102+C104+C105+C106+C107</f>
        <v>0</v>
      </c>
      <c r="D108" s="320">
        <f>D99+D100+D102+D103+D104+D105+D106+D107</f>
        <v>3722263.1100000003</v>
      </c>
      <c r="E108" s="320">
        <f>E99+E100+E102+E103+E104+E105+E106+E107</f>
        <v>3717996.41</v>
      </c>
      <c r="F108" s="89">
        <v>0</v>
      </c>
      <c r="G108" s="90">
        <f t="shared" si="10"/>
        <v>99.885373497952429</v>
      </c>
    </row>
    <row r="109" spans="1:7" ht="13.5" thickBot="1" x14ac:dyDescent="0.25">
      <c r="A109" s="63"/>
      <c r="B109" s="82" t="s">
        <v>69</v>
      </c>
      <c r="C109" s="42">
        <f>C89+C97+C108</f>
        <v>1565240</v>
      </c>
      <c r="D109" s="324">
        <f>D89+D97+D108</f>
        <v>21085100.509999998</v>
      </c>
      <c r="E109" s="324">
        <f>E89+E97+E108</f>
        <v>11852379.960000001</v>
      </c>
      <c r="F109" s="89">
        <f t="shared" si="11"/>
        <v>757.22444864685292</v>
      </c>
      <c r="G109" s="90">
        <f t="shared" si="10"/>
        <v>56.212110321118892</v>
      </c>
    </row>
    <row r="110" spans="1:7" ht="13.5" thickBot="1" x14ac:dyDescent="0.25">
      <c r="A110" s="63"/>
      <c r="B110" s="83" t="s">
        <v>70</v>
      </c>
      <c r="C110" s="15">
        <f>C56+C109</f>
        <v>140063950</v>
      </c>
      <c r="D110" s="320">
        <f>D56+D109</f>
        <v>168747609.50999999</v>
      </c>
      <c r="E110" s="320">
        <f>E56+E109</f>
        <v>117875993.39000002</v>
      </c>
      <c r="F110" s="89">
        <f t="shared" si="11"/>
        <v>84.158695645810369</v>
      </c>
      <c r="G110" s="90">
        <f t="shared" si="10"/>
        <v>69.853430061783882</v>
      </c>
    </row>
    <row r="111" spans="1:7" s="4" customFormat="1" x14ac:dyDescent="0.2">
      <c r="A111" s="364" t="s">
        <v>579</v>
      </c>
      <c r="B111" s="365"/>
      <c r="C111" s="365"/>
      <c r="D111" s="365"/>
      <c r="E111" s="365"/>
      <c r="F111" s="365"/>
      <c r="G111" s="365"/>
    </row>
  </sheetData>
  <mergeCells count="8">
    <mergeCell ref="A90:G90"/>
    <mergeCell ref="A98:G98"/>
    <mergeCell ref="A111:G111"/>
    <mergeCell ref="A4:G4"/>
    <mergeCell ref="B5:F5"/>
    <mergeCell ref="A9:G9"/>
    <mergeCell ref="A57:G57"/>
    <mergeCell ref="B58:F58"/>
  </mergeCells>
  <pageMargins left="1.1811023622047245" right="0.39370078740157483" top="0.78740157480314965" bottom="0.78740157480314965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zoomScaleNormal="100" zoomScaleSheetLayoutView="100" workbookViewId="0">
      <selection activeCell="L15" sqref="L15"/>
    </sheetView>
  </sheetViews>
  <sheetFormatPr defaultRowHeight="12.75" x14ac:dyDescent="0.2"/>
  <cols>
    <col min="1" max="1" width="50.7109375" style="13" customWidth="1"/>
    <col min="2" max="3" width="13.42578125" style="13" customWidth="1"/>
    <col min="4" max="4" width="11.140625" style="13" customWidth="1"/>
    <col min="5" max="5" width="11.5703125" style="13" customWidth="1"/>
    <col min="6" max="16384" width="9.140625" style="13"/>
  </cols>
  <sheetData>
    <row r="1" spans="1:9" ht="15" customHeight="1" x14ac:dyDescent="0.2">
      <c r="A1" s="366" t="s">
        <v>78</v>
      </c>
      <c r="B1" s="368"/>
      <c r="C1" s="368"/>
      <c r="D1" s="368"/>
      <c r="E1" s="368"/>
      <c r="F1" s="248"/>
      <c r="G1" s="248"/>
      <c r="H1" s="248"/>
      <c r="I1" s="7"/>
    </row>
    <row r="2" spans="1:9" ht="16.5" thickBot="1" x14ac:dyDescent="0.25">
      <c r="A2" s="366" t="s">
        <v>596</v>
      </c>
      <c r="B2" s="368"/>
      <c r="C2" s="368"/>
      <c r="D2" s="368"/>
      <c r="E2" s="368"/>
      <c r="F2" s="248"/>
      <c r="G2" s="248"/>
      <c r="H2" s="248"/>
      <c r="I2" s="7"/>
    </row>
    <row r="3" spans="1:9" ht="54.75" customHeight="1" x14ac:dyDescent="0.2">
      <c r="A3" s="23" t="s">
        <v>22</v>
      </c>
      <c r="B3" s="24" t="s">
        <v>77</v>
      </c>
      <c r="C3" s="24" t="s">
        <v>76</v>
      </c>
      <c r="D3" s="24" t="s">
        <v>75</v>
      </c>
      <c r="E3" s="25" t="s">
        <v>74</v>
      </c>
    </row>
    <row r="4" spans="1:9" x14ac:dyDescent="0.2">
      <c r="A4" s="376" t="s">
        <v>73</v>
      </c>
      <c r="B4" s="377"/>
      <c r="C4" s="377"/>
      <c r="D4" s="377"/>
      <c r="E4" s="378"/>
    </row>
    <row r="5" spans="1:9" ht="18.75" x14ac:dyDescent="0.2">
      <c r="A5" s="379" t="s">
        <v>23</v>
      </c>
      <c r="B5" s="380"/>
      <c r="C5" s="380"/>
      <c r="D5" s="380"/>
      <c r="E5" s="381"/>
    </row>
    <row r="6" spans="1:9" x14ac:dyDescent="0.2">
      <c r="A6" s="273" t="s">
        <v>156</v>
      </c>
      <c r="B6" s="26">
        <v>36640600</v>
      </c>
      <c r="C6" s="26">
        <v>36052701.530000001</v>
      </c>
      <c r="D6" s="16">
        <f>C6/B6*100</f>
        <v>98.395499882643847</v>
      </c>
      <c r="E6" s="21">
        <f>C6-B6</f>
        <v>-587898.46999999881</v>
      </c>
    </row>
    <row r="7" spans="1:9" x14ac:dyDescent="0.2">
      <c r="A7" s="273" t="s">
        <v>157</v>
      </c>
      <c r="B7" s="26">
        <v>60000</v>
      </c>
      <c r="C7" s="26">
        <v>68159</v>
      </c>
      <c r="D7" s="16">
        <f t="shared" ref="D7:D21" si="0">C7/B7*100</f>
        <v>113.59833333333333</v>
      </c>
      <c r="E7" s="21">
        <f t="shared" ref="E7:E39" si="1">C7-B7</f>
        <v>8159</v>
      </c>
    </row>
    <row r="8" spans="1:9" ht="25.5" x14ac:dyDescent="0.2">
      <c r="A8" s="274" t="s">
        <v>348</v>
      </c>
      <c r="B8" s="26">
        <v>52000</v>
      </c>
      <c r="C8" s="26">
        <v>89538.74</v>
      </c>
      <c r="D8" s="16">
        <f t="shared" si="0"/>
        <v>172.18988461538461</v>
      </c>
      <c r="E8" s="21">
        <f t="shared" si="1"/>
        <v>37538.740000000005</v>
      </c>
    </row>
    <row r="9" spans="1:9" ht="25.5" x14ac:dyDescent="0.2">
      <c r="A9" s="275" t="s">
        <v>160</v>
      </c>
      <c r="B9" s="26">
        <v>730400</v>
      </c>
      <c r="C9" s="26">
        <v>590845.38</v>
      </c>
      <c r="D9" s="16">
        <f t="shared" si="0"/>
        <v>80.89339813800656</v>
      </c>
      <c r="E9" s="21">
        <f t="shared" si="1"/>
        <v>-139554.62</v>
      </c>
    </row>
    <row r="10" spans="1:9" ht="25.5" x14ac:dyDescent="0.2">
      <c r="A10" s="37" t="s">
        <v>159</v>
      </c>
      <c r="B10" s="26">
        <v>2662800</v>
      </c>
      <c r="C10" s="26">
        <v>2530640.8199999998</v>
      </c>
      <c r="D10" s="16">
        <f t="shared" si="0"/>
        <v>95.03683415953131</v>
      </c>
      <c r="E10" s="21">
        <f t="shared" si="1"/>
        <v>-132159.18000000017</v>
      </c>
    </row>
    <row r="11" spans="1:9" ht="25.5" x14ac:dyDescent="0.2">
      <c r="A11" s="27" t="s">
        <v>158</v>
      </c>
      <c r="B11" s="26">
        <v>1634900</v>
      </c>
      <c r="C11" s="26">
        <v>1718019.49</v>
      </c>
      <c r="D11" s="16">
        <f t="shared" si="0"/>
        <v>105.08407180867331</v>
      </c>
      <c r="E11" s="21">
        <f t="shared" si="1"/>
        <v>83119.489999999991</v>
      </c>
    </row>
    <row r="12" spans="1:9" x14ac:dyDescent="0.2">
      <c r="A12" s="27" t="s">
        <v>81</v>
      </c>
      <c r="B12" s="26">
        <v>14700</v>
      </c>
      <c r="C12" s="26">
        <v>31201.37</v>
      </c>
      <c r="D12" s="16">
        <f t="shared" si="0"/>
        <v>212.25421768707486</v>
      </c>
      <c r="E12" s="21">
        <f t="shared" si="1"/>
        <v>16501.37</v>
      </c>
    </row>
    <row r="13" spans="1:9" x14ac:dyDescent="0.2">
      <c r="A13" s="27" t="s">
        <v>112</v>
      </c>
      <c r="B13" s="26">
        <v>4000</v>
      </c>
      <c r="C13" s="26">
        <v>34952.269999999997</v>
      </c>
      <c r="D13" s="16">
        <f t="shared" si="0"/>
        <v>873.80674999999997</v>
      </c>
      <c r="E13" s="21">
        <f t="shared" si="1"/>
        <v>30952.269999999997</v>
      </c>
    </row>
    <row r="14" spans="1:9" x14ac:dyDescent="0.2">
      <c r="A14" s="27" t="s">
        <v>113</v>
      </c>
      <c r="B14" s="26">
        <v>10500</v>
      </c>
      <c r="C14" s="26">
        <v>21481.64</v>
      </c>
      <c r="D14" s="16">
        <f t="shared" si="0"/>
        <v>204.58704761904761</v>
      </c>
      <c r="E14" s="21">
        <f t="shared" si="1"/>
        <v>10981.64</v>
      </c>
    </row>
    <row r="15" spans="1:9" x14ac:dyDescent="0.2">
      <c r="A15" s="27" t="s">
        <v>82</v>
      </c>
      <c r="B15" s="28">
        <v>753200</v>
      </c>
      <c r="C15" s="28">
        <v>838067.34</v>
      </c>
      <c r="D15" s="16">
        <f t="shared" si="0"/>
        <v>111.26757036643653</v>
      </c>
      <c r="E15" s="21">
        <f t="shared" si="1"/>
        <v>84867.339999999967</v>
      </c>
    </row>
    <row r="16" spans="1:9" x14ac:dyDescent="0.2">
      <c r="A16" s="43" t="s">
        <v>83</v>
      </c>
      <c r="B16" s="20">
        <f>B17+B18+B19+B20</f>
        <v>13850307</v>
      </c>
      <c r="C16" s="20">
        <f>C17+C18+C19+C20</f>
        <v>14625598.129999999</v>
      </c>
      <c r="D16" s="17">
        <f t="shared" si="0"/>
        <v>105.59764581391589</v>
      </c>
      <c r="E16" s="18">
        <f t="shared" si="1"/>
        <v>775291.12999999896</v>
      </c>
      <c r="F16" s="45"/>
      <c r="G16" s="45"/>
      <c r="H16" s="45"/>
    </row>
    <row r="17" spans="1:5" x14ac:dyDescent="0.2">
      <c r="A17" s="27" t="s">
        <v>104</v>
      </c>
      <c r="B17" s="26">
        <v>2180800</v>
      </c>
      <c r="C17" s="26">
        <v>2574045.84</v>
      </c>
      <c r="D17" s="16">
        <f t="shared" si="0"/>
        <v>118.0321826852531</v>
      </c>
      <c r="E17" s="21">
        <f t="shared" si="1"/>
        <v>393245.83999999985</v>
      </c>
    </row>
    <row r="18" spans="1:5" x14ac:dyDescent="0.2">
      <c r="A18" s="27" t="s">
        <v>84</v>
      </c>
      <c r="B18" s="26">
        <v>9210707</v>
      </c>
      <c r="C18" s="26">
        <v>9691261.9299999997</v>
      </c>
      <c r="D18" s="16">
        <f t="shared" si="0"/>
        <v>105.21735117619093</v>
      </c>
      <c r="E18" s="21">
        <f t="shared" si="1"/>
        <v>480554.9299999997</v>
      </c>
    </row>
    <row r="19" spans="1:5" x14ac:dyDescent="0.2">
      <c r="A19" s="27" t="s">
        <v>85</v>
      </c>
      <c r="B19" s="26">
        <v>616100</v>
      </c>
      <c r="C19" s="26">
        <v>697076.25</v>
      </c>
      <c r="D19" s="16">
        <f t="shared" si="0"/>
        <v>113.14336146729427</v>
      </c>
      <c r="E19" s="21">
        <f t="shared" si="1"/>
        <v>80976.25</v>
      </c>
    </row>
    <row r="20" spans="1:5" ht="14.25" customHeight="1" x14ac:dyDescent="0.2">
      <c r="A20" s="27" t="s">
        <v>169</v>
      </c>
      <c r="B20" s="26">
        <v>1842700</v>
      </c>
      <c r="C20" s="26">
        <v>1663214.11</v>
      </c>
      <c r="D20" s="16">
        <f t="shared" si="0"/>
        <v>90.259625006783523</v>
      </c>
      <c r="E20" s="21">
        <f t="shared" si="1"/>
        <v>-179485.8899999999</v>
      </c>
    </row>
    <row r="21" spans="1:5" s="12" customFormat="1" ht="14.25" customHeight="1" x14ac:dyDescent="0.2">
      <c r="A21" s="14" t="s">
        <v>337</v>
      </c>
      <c r="B21" s="58">
        <f>75000+25100</f>
        <v>100100</v>
      </c>
      <c r="C21" s="58">
        <f>50000+94750</f>
        <v>144750</v>
      </c>
      <c r="D21" s="17">
        <f t="shared" si="0"/>
        <v>144.60539460539462</v>
      </c>
      <c r="E21" s="18">
        <f t="shared" si="1"/>
        <v>44650</v>
      </c>
    </row>
    <row r="22" spans="1:5" ht="33.75" customHeight="1" x14ac:dyDescent="0.2">
      <c r="A22" s="27" t="s">
        <v>336</v>
      </c>
      <c r="B22" s="26"/>
      <c r="C22" s="26"/>
      <c r="D22" s="16"/>
      <c r="E22" s="21">
        <f t="shared" si="1"/>
        <v>0</v>
      </c>
    </row>
    <row r="23" spans="1:5" ht="24" customHeight="1" x14ac:dyDescent="0.2">
      <c r="A23" s="43" t="s">
        <v>86</v>
      </c>
      <c r="B23" s="20">
        <f>B24+B25+B26</f>
        <v>8353500</v>
      </c>
      <c r="C23" s="20">
        <f>C24+C25+C26</f>
        <v>9092017.6199999992</v>
      </c>
      <c r="D23" s="44">
        <f>C23/B23*100</f>
        <v>108.84081666367389</v>
      </c>
      <c r="E23" s="46">
        <f>C23-B23</f>
        <v>738517.61999999918</v>
      </c>
    </row>
    <row r="24" spans="1:5" x14ac:dyDescent="0.2">
      <c r="A24" s="27" t="s">
        <v>87</v>
      </c>
      <c r="B24" s="26">
        <v>343500</v>
      </c>
      <c r="C24" s="26">
        <v>318981.18</v>
      </c>
      <c r="D24" s="16">
        <f t="shared" ref="D24:D28" si="2">C24/B24*100</f>
        <v>92.862061135371178</v>
      </c>
      <c r="E24" s="21">
        <f t="shared" si="1"/>
        <v>-24518.820000000007</v>
      </c>
    </row>
    <row r="25" spans="1:5" x14ac:dyDescent="0.2">
      <c r="A25" s="27" t="s">
        <v>88</v>
      </c>
      <c r="B25" s="26">
        <v>4782800</v>
      </c>
      <c r="C25" s="26">
        <v>5408272.6799999997</v>
      </c>
      <c r="D25" s="16">
        <f t="shared" si="2"/>
        <v>113.0775420255917</v>
      </c>
      <c r="E25" s="21">
        <f t="shared" si="1"/>
        <v>625472.6799999997</v>
      </c>
    </row>
    <row r="26" spans="1:5" ht="25.5" x14ac:dyDescent="0.2">
      <c r="A26" s="29" t="s">
        <v>89</v>
      </c>
      <c r="B26" s="26">
        <v>3227200</v>
      </c>
      <c r="C26" s="26">
        <v>3364763.76</v>
      </c>
      <c r="D26" s="16">
        <f t="shared" si="2"/>
        <v>104.26263510163609</v>
      </c>
      <c r="E26" s="21">
        <f t="shared" si="1"/>
        <v>137563.75999999978</v>
      </c>
    </row>
    <row r="27" spans="1:5" x14ac:dyDescent="0.2">
      <c r="A27" s="27" t="s">
        <v>91</v>
      </c>
      <c r="B27" s="26">
        <v>5500</v>
      </c>
      <c r="C27" s="26">
        <v>9861</v>
      </c>
      <c r="D27" s="16">
        <f t="shared" si="2"/>
        <v>179.29090909090911</v>
      </c>
      <c r="E27" s="21">
        <f t="shared" si="1"/>
        <v>4361</v>
      </c>
    </row>
    <row r="28" spans="1:5" ht="44.25" customHeight="1" x14ac:dyDescent="0.2">
      <c r="A28" s="27" t="s">
        <v>102</v>
      </c>
      <c r="B28" s="26">
        <v>35600</v>
      </c>
      <c r="C28" s="26">
        <v>142103.53</v>
      </c>
      <c r="D28" s="16">
        <f t="shared" si="2"/>
        <v>399.16721910112358</v>
      </c>
      <c r="E28" s="21">
        <f t="shared" si="1"/>
        <v>106503.53</v>
      </c>
    </row>
    <row r="29" spans="1:5" ht="42.75" customHeight="1" x14ac:dyDescent="0.2">
      <c r="A29" s="27" t="s">
        <v>121</v>
      </c>
      <c r="B29" s="26">
        <v>30600</v>
      </c>
      <c r="C29" s="26">
        <v>32396</v>
      </c>
      <c r="D29" s="16">
        <f>C29/B29*100</f>
        <v>105.86928104575163</v>
      </c>
      <c r="E29" s="21">
        <f>C29-B29</f>
        <v>1796</v>
      </c>
    </row>
    <row r="30" spans="1:5" x14ac:dyDescent="0.2">
      <c r="A30" s="27" t="s">
        <v>92</v>
      </c>
      <c r="B30" s="26">
        <v>560400</v>
      </c>
      <c r="C30" s="26">
        <v>460705.56</v>
      </c>
      <c r="D30" s="16">
        <f>C30/B30*100</f>
        <v>82.210128479657385</v>
      </c>
      <c r="E30" s="21">
        <f>C30-B30</f>
        <v>-99694.44</v>
      </c>
    </row>
    <row r="31" spans="1:5" ht="25.5" x14ac:dyDescent="0.2">
      <c r="A31" s="30" t="s">
        <v>103</v>
      </c>
      <c r="B31" s="26">
        <v>185400</v>
      </c>
      <c r="C31" s="26">
        <v>181814</v>
      </c>
      <c r="D31" s="16">
        <f>C31/B31*100</f>
        <v>98.065803667745413</v>
      </c>
      <c r="E31" s="21">
        <f>C31-B31</f>
        <v>-3586</v>
      </c>
    </row>
    <row r="32" spans="1:5" ht="40.5" customHeight="1" x14ac:dyDescent="0.2">
      <c r="A32" s="27" t="s">
        <v>170</v>
      </c>
      <c r="B32" s="26"/>
      <c r="C32" s="26">
        <v>2</v>
      </c>
      <c r="D32" s="16"/>
      <c r="E32" s="21">
        <f t="shared" si="1"/>
        <v>2</v>
      </c>
    </row>
    <row r="33" spans="1:10" ht="13.5" customHeight="1" x14ac:dyDescent="0.2">
      <c r="A33" s="27" t="s">
        <v>24</v>
      </c>
      <c r="B33" s="26">
        <v>66500</v>
      </c>
      <c r="C33" s="26">
        <v>87600.09</v>
      </c>
      <c r="D33" s="16">
        <f t="shared" ref="D33:D51" si="3">C33/B33*100</f>
        <v>131.72945864661654</v>
      </c>
      <c r="E33" s="21">
        <f t="shared" si="1"/>
        <v>21100.089999999997</v>
      </c>
    </row>
    <row r="34" spans="1:10" ht="1.5" customHeight="1" x14ac:dyDescent="0.2">
      <c r="A34" s="27" t="s">
        <v>171</v>
      </c>
      <c r="B34" s="26"/>
      <c r="C34" s="26">
        <v>0</v>
      </c>
      <c r="D34" s="16" t="e">
        <f t="shared" si="3"/>
        <v>#DIV/0!</v>
      </c>
      <c r="E34" s="21">
        <f t="shared" si="1"/>
        <v>0</v>
      </c>
    </row>
    <row r="35" spans="1:10" ht="74.25" customHeight="1" x14ac:dyDescent="0.2">
      <c r="A35" s="27" t="s">
        <v>349</v>
      </c>
      <c r="B35" s="26"/>
      <c r="C35" s="26">
        <v>160</v>
      </c>
      <c r="D35" s="16"/>
      <c r="E35" s="21">
        <f t="shared" si="1"/>
        <v>160</v>
      </c>
    </row>
    <row r="36" spans="1:10" x14ac:dyDescent="0.2">
      <c r="A36" s="27" t="s">
        <v>72</v>
      </c>
      <c r="B36" s="26"/>
      <c r="C36" s="26">
        <v>17788</v>
      </c>
      <c r="D36" s="16"/>
      <c r="E36" s="21">
        <f t="shared" si="1"/>
        <v>17788</v>
      </c>
    </row>
    <row r="37" spans="1:10" ht="77.25" customHeight="1" x14ac:dyDescent="0.2">
      <c r="A37" s="27" t="s">
        <v>602</v>
      </c>
      <c r="B37" s="26"/>
      <c r="C37" s="26">
        <v>1630.45</v>
      </c>
      <c r="D37" s="16"/>
      <c r="E37" s="21">
        <f t="shared" si="1"/>
        <v>1630.45</v>
      </c>
    </row>
    <row r="38" spans="1:10" x14ac:dyDescent="0.2">
      <c r="A38" s="27"/>
      <c r="B38" s="26"/>
      <c r="C38" s="26"/>
      <c r="D38" s="16"/>
      <c r="E38" s="284"/>
    </row>
    <row r="39" spans="1:10" ht="76.5" customHeight="1" x14ac:dyDescent="0.2">
      <c r="A39" s="27" t="s">
        <v>335</v>
      </c>
      <c r="B39" s="26"/>
      <c r="C39" s="26">
        <v>0</v>
      </c>
      <c r="D39" s="16"/>
      <c r="E39" s="26">
        <f t="shared" si="1"/>
        <v>0</v>
      </c>
    </row>
    <row r="40" spans="1:10" s="12" customFormat="1" ht="15" x14ac:dyDescent="0.25">
      <c r="A40" s="14" t="s">
        <v>172</v>
      </c>
      <c r="B40" s="58">
        <f>SUM(B41:B51)</f>
        <v>46174533</v>
      </c>
      <c r="C40" s="58">
        <f>SUM(C41:C51)</f>
        <v>46174533</v>
      </c>
      <c r="D40" s="16">
        <f t="shared" si="3"/>
        <v>100</v>
      </c>
      <c r="E40" s="58">
        <f>SUM(E41:E51)</f>
        <v>0</v>
      </c>
      <c r="J40" s="276"/>
    </row>
    <row r="41" spans="1:10" ht="51" customHeight="1" x14ac:dyDescent="0.2">
      <c r="A41" s="27" t="s">
        <v>587</v>
      </c>
      <c r="B41" s="39">
        <v>1632000</v>
      </c>
      <c r="C41" s="39">
        <v>1632000</v>
      </c>
      <c r="D41" s="16">
        <f t="shared" si="3"/>
        <v>100</v>
      </c>
      <c r="E41" s="21">
        <f t="shared" ref="E41:E54" si="4">C41-B41</f>
        <v>0</v>
      </c>
      <c r="F41" s="45"/>
    </row>
    <row r="42" spans="1:10" ht="35.25" customHeight="1" x14ac:dyDescent="0.2">
      <c r="A42" s="27" t="s">
        <v>588</v>
      </c>
      <c r="B42" s="39">
        <v>24993400</v>
      </c>
      <c r="C42" s="39">
        <v>24993400</v>
      </c>
      <c r="D42" s="16">
        <f t="shared" si="3"/>
        <v>100</v>
      </c>
      <c r="E42" s="21">
        <f t="shared" si="4"/>
        <v>0</v>
      </c>
      <c r="F42" s="45"/>
    </row>
    <row r="43" spans="1:10" ht="36.75" customHeight="1" x14ac:dyDescent="0.2">
      <c r="A43" s="27" t="s">
        <v>589</v>
      </c>
      <c r="B43" s="39">
        <v>9652000</v>
      </c>
      <c r="C43" s="39">
        <v>9652000</v>
      </c>
      <c r="D43" s="16">
        <f t="shared" si="3"/>
        <v>100</v>
      </c>
      <c r="E43" s="21">
        <f t="shared" si="4"/>
        <v>0</v>
      </c>
      <c r="F43" s="45"/>
    </row>
    <row r="44" spans="1:10" ht="37.5" customHeight="1" x14ac:dyDescent="0.2">
      <c r="A44" s="27" t="s">
        <v>310</v>
      </c>
      <c r="B44" s="39">
        <v>2650000</v>
      </c>
      <c r="C44" s="39">
        <v>2650000</v>
      </c>
      <c r="D44" s="16">
        <f t="shared" si="3"/>
        <v>100</v>
      </c>
      <c r="E44" s="21">
        <f t="shared" si="4"/>
        <v>0</v>
      </c>
      <c r="F44" s="45"/>
    </row>
    <row r="45" spans="1:10" ht="51" x14ac:dyDescent="0.2">
      <c r="A45" s="27" t="s">
        <v>182</v>
      </c>
      <c r="B45" s="39">
        <v>4844700</v>
      </c>
      <c r="C45" s="39">
        <v>4844700</v>
      </c>
      <c r="D45" s="16">
        <f t="shared" si="3"/>
        <v>100</v>
      </c>
      <c r="E45" s="21">
        <f t="shared" si="4"/>
        <v>0</v>
      </c>
      <c r="F45" s="45"/>
    </row>
    <row r="46" spans="1:10" ht="48.75" customHeight="1" x14ac:dyDescent="0.2">
      <c r="A46" s="27" t="s">
        <v>350</v>
      </c>
      <c r="B46" s="39">
        <v>661607</v>
      </c>
      <c r="C46" s="39">
        <v>661607</v>
      </c>
      <c r="D46" s="16">
        <f t="shared" si="3"/>
        <v>100</v>
      </c>
      <c r="E46" s="21">
        <f t="shared" si="4"/>
        <v>0</v>
      </c>
      <c r="F46" s="45"/>
    </row>
    <row r="47" spans="1:10" ht="38.25" x14ac:dyDescent="0.2">
      <c r="A47" s="27" t="s">
        <v>309</v>
      </c>
      <c r="B47" s="39">
        <v>261153</v>
      </c>
      <c r="C47" s="39">
        <v>261153</v>
      </c>
      <c r="D47" s="16">
        <f t="shared" si="3"/>
        <v>100</v>
      </c>
      <c r="E47" s="21">
        <f t="shared" si="4"/>
        <v>0</v>
      </c>
      <c r="F47" s="45"/>
    </row>
    <row r="48" spans="1:10" ht="41.25" customHeight="1" x14ac:dyDescent="0.2">
      <c r="A48" s="27" t="s">
        <v>183</v>
      </c>
      <c r="B48" s="39">
        <v>338266</v>
      </c>
      <c r="C48" s="39">
        <v>338266</v>
      </c>
      <c r="D48" s="16">
        <f t="shared" si="3"/>
        <v>100</v>
      </c>
      <c r="E48" s="21">
        <f t="shared" si="4"/>
        <v>0</v>
      </c>
      <c r="F48" s="45"/>
    </row>
    <row r="49" spans="1:6" ht="58.5" customHeight="1" x14ac:dyDescent="0.2">
      <c r="A49" s="27" t="s">
        <v>308</v>
      </c>
      <c r="B49" s="39">
        <v>480067</v>
      </c>
      <c r="C49" s="39">
        <v>480067</v>
      </c>
      <c r="D49" s="16">
        <f t="shared" si="3"/>
        <v>100</v>
      </c>
      <c r="E49" s="21">
        <f t="shared" si="4"/>
        <v>0</v>
      </c>
      <c r="F49" s="45"/>
    </row>
    <row r="50" spans="1:6" ht="23.25" customHeight="1" x14ac:dyDescent="0.2">
      <c r="A50" s="27" t="s">
        <v>184</v>
      </c>
      <c r="B50" s="39">
        <v>372468</v>
      </c>
      <c r="C50" s="39">
        <v>372468</v>
      </c>
      <c r="D50" s="16">
        <f t="shared" si="3"/>
        <v>100</v>
      </c>
      <c r="E50" s="21">
        <f t="shared" si="4"/>
        <v>0</v>
      </c>
      <c r="F50" s="45"/>
    </row>
    <row r="51" spans="1:6" ht="68.25" customHeight="1" x14ac:dyDescent="0.2">
      <c r="A51" s="27" t="s">
        <v>586</v>
      </c>
      <c r="B51" s="39">
        <v>288872</v>
      </c>
      <c r="C51" s="39">
        <v>288872</v>
      </c>
      <c r="D51" s="16">
        <f t="shared" si="3"/>
        <v>100</v>
      </c>
      <c r="E51" s="21">
        <f t="shared" si="4"/>
        <v>0</v>
      </c>
      <c r="F51" s="45"/>
    </row>
    <row r="52" spans="1:6" ht="19.5" hidden="1" customHeight="1" x14ac:dyDescent="0.2">
      <c r="A52" s="63"/>
      <c r="B52" s="63"/>
      <c r="C52" s="63"/>
      <c r="D52" s="63"/>
      <c r="E52" s="63"/>
      <c r="F52" s="45"/>
    </row>
    <row r="53" spans="1:6" s="59" customFormat="1" ht="12.75" customHeight="1" x14ac:dyDescent="0.2">
      <c r="A53" s="64" t="s">
        <v>25</v>
      </c>
      <c r="B53" s="72">
        <f>B6+B7+B9+B10+B11+B12+B13+B14+B15+B16+B21+B22+B23+B27+B28+B29+B30+B31+B32+B33+B36+B39+B8+B35+B37</f>
        <v>65751007</v>
      </c>
      <c r="C53" s="72">
        <f>C6+C7+C9+C10+C11+C12+C13+C14+C15+C16+C21+C22+C23+C27+C28+C29+C30+C31+C32+C33+C36+C39+C8+C35+C37</f>
        <v>66772033.960000023</v>
      </c>
      <c r="D53" s="70">
        <f>C53/B53*100</f>
        <v>101.55286893172605</v>
      </c>
      <c r="E53" s="21">
        <f t="shared" si="4"/>
        <v>1021026.9600000232</v>
      </c>
    </row>
    <row r="54" spans="1:6" s="59" customFormat="1" ht="14.25" x14ac:dyDescent="0.2">
      <c r="A54" s="69" t="s">
        <v>26</v>
      </c>
      <c r="B54" s="73">
        <f>B53+B40</f>
        <v>111925540</v>
      </c>
      <c r="C54" s="73">
        <f>C53+C40</f>
        <v>112946566.96000002</v>
      </c>
      <c r="D54" s="70">
        <f>C54/B54*100</f>
        <v>100.91223768944964</v>
      </c>
      <c r="E54" s="21">
        <f t="shared" si="4"/>
        <v>1021026.9600000232</v>
      </c>
      <c r="F54" s="71"/>
    </row>
    <row r="55" spans="1:6" s="59" customFormat="1" ht="15" customHeight="1" x14ac:dyDescent="0.2">
      <c r="A55" s="382" t="s">
        <v>27</v>
      </c>
      <c r="B55" s="383"/>
      <c r="C55" s="383"/>
      <c r="D55" s="383"/>
      <c r="E55" s="384"/>
    </row>
    <row r="56" spans="1:6" ht="19.5" customHeight="1" x14ac:dyDescent="0.2">
      <c r="A56" s="27" t="s">
        <v>90</v>
      </c>
      <c r="B56" s="26">
        <v>39900</v>
      </c>
      <c r="C56" s="26">
        <v>42008.160000000003</v>
      </c>
      <c r="D56" s="17">
        <f t="shared" ref="D56:D57" si="5">C56/B56*100</f>
        <v>105.2836090225564</v>
      </c>
      <c r="E56" s="18">
        <f t="shared" ref="E56:E59" si="6">C56-B56</f>
        <v>2108.1600000000035</v>
      </c>
    </row>
    <row r="57" spans="1:6" ht="38.25" hidden="1" x14ac:dyDescent="0.2">
      <c r="A57" s="34" t="s">
        <v>163</v>
      </c>
      <c r="B57" s="33"/>
      <c r="C57" s="26"/>
      <c r="D57" s="17" t="e">
        <f t="shared" si="5"/>
        <v>#DIV/0!</v>
      </c>
      <c r="E57" s="18">
        <f t="shared" si="6"/>
        <v>0</v>
      </c>
    </row>
    <row r="58" spans="1:6" ht="51" x14ac:dyDescent="0.2">
      <c r="A58" s="27" t="s">
        <v>97</v>
      </c>
      <c r="B58" s="26">
        <v>0</v>
      </c>
      <c r="C58" s="26">
        <v>5791.84</v>
      </c>
      <c r="D58" s="17"/>
      <c r="E58" s="18">
        <f t="shared" si="6"/>
        <v>5791.84</v>
      </c>
    </row>
    <row r="59" spans="1:6" ht="23.25" customHeight="1" x14ac:dyDescent="0.2">
      <c r="A59" s="27" t="s">
        <v>185</v>
      </c>
      <c r="B59" s="26">
        <v>0</v>
      </c>
      <c r="C59" s="26">
        <v>108793</v>
      </c>
      <c r="D59" s="17">
        <v>0</v>
      </c>
      <c r="E59" s="18">
        <f t="shared" si="6"/>
        <v>108793</v>
      </c>
    </row>
    <row r="60" spans="1:6" s="12" customFormat="1" x14ac:dyDescent="0.2">
      <c r="A60" s="61" t="s">
        <v>175</v>
      </c>
      <c r="B60" s="58">
        <f>B61+B62+B63+B64+B65</f>
        <v>3872105.41</v>
      </c>
      <c r="C60" s="58">
        <f>C61+C62+C63+C64+C65</f>
        <v>4763137.6100000003</v>
      </c>
      <c r="D60" s="17">
        <f>C60/B60*100</f>
        <v>123.01156878887758</v>
      </c>
      <c r="E60" s="18">
        <f>C60-B60</f>
        <v>891032.20000000019</v>
      </c>
    </row>
    <row r="61" spans="1:6" ht="29.25" customHeight="1" x14ac:dyDescent="0.2">
      <c r="A61" s="60" t="s">
        <v>176</v>
      </c>
      <c r="B61" s="26">
        <v>1016175</v>
      </c>
      <c r="C61" s="26">
        <v>956190.47</v>
      </c>
      <c r="D61" s="16">
        <f t="shared" ref="D61:D65" si="7">C61/B61*100</f>
        <v>94.09702757891111</v>
      </c>
      <c r="E61" s="21">
        <f t="shared" ref="E61:E67" si="8">C61-B61</f>
        <v>-59984.530000000028</v>
      </c>
    </row>
    <row r="62" spans="1:6" ht="17.25" customHeight="1" x14ac:dyDescent="0.2">
      <c r="A62" s="32" t="s">
        <v>161</v>
      </c>
      <c r="B62" s="33">
        <v>22455</v>
      </c>
      <c r="C62" s="33">
        <v>19125.73</v>
      </c>
      <c r="D62" s="16">
        <f t="shared" si="7"/>
        <v>85.173591627699835</v>
      </c>
      <c r="E62" s="21">
        <f t="shared" si="8"/>
        <v>-3329.2700000000004</v>
      </c>
    </row>
    <row r="63" spans="1:6" ht="38.25" x14ac:dyDescent="0.2">
      <c r="A63" s="34" t="s">
        <v>162</v>
      </c>
      <c r="B63" s="33">
        <v>41778.080000000002</v>
      </c>
      <c r="C63" s="33">
        <v>59573.3</v>
      </c>
      <c r="D63" s="16">
        <f t="shared" si="7"/>
        <v>142.59463335797145</v>
      </c>
      <c r="E63" s="21">
        <f t="shared" si="8"/>
        <v>17795.22</v>
      </c>
    </row>
    <row r="64" spans="1:6" x14ac:dyDescent="0.2">
      <c r="A64" s="32" t="s">
        <v>173</v>
      </c>
      <c r="B64" s="33">
        <v>2742930.36</v>
      </c>
      <c r="C64" s="33">
        <v>3663225.48</v>
      </c>
      <c r="D64" s="16">
        <f t="shared" si="7"/>
        <v>133.55153063382915</v>
      </c>
      <c r="E64" s="21">
        <f t="shared" si="8"/>
        <v>920295.12000000011</v>
      </c>
    </row>
    <row r="65" spans="1:7" ht="54" customHeight="1" x14ac:dyDescent="0.2">
      <c r="A65" s="34" t="s">
        <v>174</v>
      </c>
      <c r="B65" s="33">
        <v>48766.97</v>
      </c>
      <c r="C65" s="33">
        <v>65022.63</v>
      </c>
      <c r="D65" s="16">
        <f t="shared" si="7"/>
        <v>133.3333401685608</v>
      </c>
      <c r="E65" s="21">
        <f t="shared" si="8"/>
        <v>16255.659999999996</v>
      </c>
    </row>
    <row r="66" spans="1:7" hidden="1" x14ac:dyDescent="0.2">
      <c r="A66" s="32" t="s">
        <v>186</v>
      </c>
      <c r="B66" s="31">
        <v>0</v>
      </c>
      <c r="C66" s="21">
        <v>0</v>
      </c>
      <c r="D66" s="16"/>
      <c r="E66" s="21">
        <f t="shared" si="8"/>
        <v>0</v>
      </c>
    </row>
    <row r="67" spans="1:7" x14ac:dyDescent="0.2">
      <c r="A67" s="32" t="s">
        <v>338</v>
      </c>
      <c r="B67" s="107">
        <v>100000</v>
      </c>
      <c r="C67" s="21">
        <v>0</v>
      </c>
      <c r="D67" s="16">
        <v>0</v>
      </c>
      <c r="E67" s="21">
        <f t="shared" si="8"/>
        <v>-100000</v>
      </c>
    </row>
    <row r="68" spans="1:7" s="59" customFormat="1" ht="14.25" customHeight="1" x14ac:dyDescent="0.2">
      <c r="A68" s="64" t="s">
        <v>28</v>
      </c>
      <c r="B68" s="65">
        <f>B56+B57+B58+B59+B60+B66+B67</f>
        <v>4012005.41</v>
      </c>
      <c r="C68" s="65">
        <f>C56+C57+C58+C59+C60+C66+C67</f>
        <v>4919730.6100000003</v>
      </c>
      <c r="D68" s="66">
        <f>C68/B68*100</f>
        <v>122.62522372820031</v>
      </c>
      <c r="E68" s="67">
        <f>C68-B68</f>
        <v>907725.20000000019</v>
      </c>
      <c r="F68" s="68"/>
    </row>
    <row r="69" spans="1:7" s="59" customFormat="1" ht="14.25" customHeight="1" x14ac:dyDescent="0.2">
      <c r="A69" s="64" t="s">
        <v>401</v>
      </c>
      <c r="B69" s="65">
        <v>272200</v>
      </c>
      <c r="C69" s="65">
        <v>0</v>
      </c>
      <c r="D69" s="66"/>
      <c r="E69" s="67"/>
      <c r="F69" s="68"/>
    </row>
    <row r="70" spans="1:7" s="59" customFormat="1" ht="43.5" customHeight="1" x14ac:dyDescent="0.25">
      <c r="A70" s="92" t="s">
        <v>184</v>
      </c>
      <c r="B70" s="65">
        <v>272200</v>
      </c>
      <c r="C70" s="65">
        <v>0</v>
      </c>
      <c r="D70" s="16">
        <v>0</v>
      </c>
      <c r="E70" s="21">
        <f t="shared" ref="E70:E72" si="9">C70-B70</f>
        <v>-272200</v>
      </c>
      <c r="F70" s="68"/>
    </row>
    <row r="71" spans="1:7" s="59" customFormat="1" ht="19.5" customHeight="1" x14ac:dyDescent="0.2">
      <c r="A71" s="93" t="s">
        <v>311</v>
      </c>
      <c r="B71" s="65">
        <f>B68+B69</f>
        <v>4284205.41</v>
      </c>
      <c r="C71" s="65">
        <f>C68+C69</f>
        <v>4919730.6100000003</v>
      </c>
      <c r="D71" s="17">
        <f t="shared" ref="D71" si="10">C71/B71*100</f>
        <v>114.83414400524741</v>
      </c>
      <c r="E71" s="67">
        <f t="shared" si="9"/>
        <v>635525.20000000019</v>
      </c>
      <c r="F71" s="68"/>
    </row>
    <row r="72" spans="1:7" s="59" customFormat="1" ht="21" customHeight="1" x14ac:dyDescent="0.2">
      <c r="A72" s="69" t="s">
        <v>115</v>
      </c>
      <c r="B72" s="65">
        <f>B54+B71</f>
        <v>116209745.41</v>
      </c>
      <c r="C72" s="65">
        <f>C54+C71</f>
        <v>117866297.57000002</v>
      </c>
      <c r="D72" s="70">
        <f>C72/B72*100</f>
        <v>101.4254847165834</v>
      </c>
      <c r="E72" s="67">
        <f t="shared" si="9"/>
        <v>1656552.1600000262</v>
      </c>
      <c r="F72" s="71"/>
      <c r="G72" s="71"/>
    </row>
    <row r="73" spans="1:7" ht="15.75" customHeight="1" x14ac:dyDescent="0.2">
      <c r="A73" s="47"/>
      <c r="B73" s="49"/>
      <c r="C73" s="49"/>
      <c r="D73" s="44"/>
      <c r="E73" s="46"/>
      <c r="F73" s="48"/>
      <c r="G73" s="48"/>
    </row>
    <row r="74" spans="1:7" x14ac:dyDescent="0.2">
      <c r="A74" s="376" t="s">
        <v>29</v>
      </c>
      <c r="B74" s="385"/>
      <c r="C74" s="385"/>
      <c r="D74" s="385"/>
      <c r="E74" s="386"/>
      <c r="F74" s="96"/>
    </row>
    <row r="75" spans="1:7" x14ac:dyDescent="0.2">
      <c r="A75" s="376" t="s">
        <v>30</v>
      </c>
      <c r="B75" s="385"/>
      <c r="C75" s="385"/>
      <c r="D75" s="385"/>
      <c r="E75" s="386"/>
    </row>
    <row r="76" spans="1:7" ht="51" x14ac:dyDescent="0.2">
      <c r="A76" s="35" t="s">
        <v>190</v>
      </c>
      <c r="B76" s="33">
        <v>11583646</v>
      </c>
      <c r="C76" s="33">
        <v>11026833.039999999</v>
      </c>
      <c r="D76" s="16">
        <f>C76/B76*100</f>
        <v>95.193111391698253</v>
      </c>
      <c r="E76" s="21">
        <f>C76-B76</f>
        <v>-556812.96000000089</v>
      </c>
    </row>
    <row r="77" spans="1:7" x14ac:dyDescent="0.2">
      <c r="A77" s="35" t="s">
        <v>191</v>
      </c>
      <c r="B77" s="33">
        <v>233621</v>
      </c>
      <c r="C77" s="33">
        <v>161928.34</v>
      </c>
      <c r="D77" s="16">
        <f>C77/B77*100</f>
        <v>69.312407703074641</v>
      </c>
      <c r="E77" s="21">
        <f>C77-B77</f>
        <v>-71692.66</v>
      </c>
    </row>
    <row r="78" spans="1:7" x14ac:dyDescent="0.2">
      <c r="A78" s="35" t="s">
        <v>192</v>
      </c>
      <c r="B78" s="33">
        <v>21175173</v>
      </c>
      <c r="C78" s="33">
        <v>17720157.280000001</v>
      </c>
      <c r="D78" s="16">
        <f t="shared" ref="D78:D122" si="11">C78/B78*100</f>
        <v>83.683648204432629</v>
      </c>
      <c r="E78" s="21">
        <f t="shared" ref="E78:E122" si="12">C78-B78</f>
        <v>-3455015.7199999988</v>
      </c>
    </row>
    <row r="79" spans="1:7" ht="51" x14ac:dyDescent="0.2">
      <c r="A79" s="35" t="s">
        <v>193</v>
      </c>
      <c r="B79" s="33">
        <v>46323138</v>
      </c>
      <c r="C79" s="33">
        <v>41609942.990000002</v>
      </c>
      <c r="D79" s="16">
        <f t="shared" si="11"/>
        <v>89.82539781739311</v>
      </c>
      <c r="E79" s="21">
        <f t="shared" si="12"/>
        <v>-4713195.0099999979</v>
      </c>
    </row>
    <row r="80" spans="1:7" ht="25.5" x14ac:dyDescent="0.2">
      <c r="A80" s="35" t="s">
        <v>177</v>
      </c>
      <c r="B80" s="33">
        <v>3679483</v>
      </c>
      <c r="C80" s="33">
        <v>3128957.67</v>
      </c>
      <c r="D80" s="16">
        <f t="shared" si="11"/>
        <v>85.037970551841113</v>
      </c>
      <c r="E80" s="21">
        <f t="shared" si="12"/>
        <v>-550525.33000000007</v>
      </c>
    </row>
    <row r="81" spans="1:5" ht="38.25" x14ac:dyDescent="0.2">
      <c r="A81" s="35" t="s">
        <v>194</v>
      </c>
      <c r="B81" s="33">
        <v>2188270</v>
      </c>
      <c r="C81" s="33">
        <v>2031784.91</v>
      </c>
      <c r="D81" s="16">
        <f t="shared" si="11"/>
        <v>92.848913068314232</v>
      </c>
      <c r="E81" s="21">
        <f t="shared" si="12"/>
        <v>-156485.09000000008</v>
      </c>
    </row>
    <row r="82" spans="1:5" ht="25.5" x14ac:dyDescent="0.2">
      <c r="A82" s="35" t="s">
        <v>195</v>
      </c>
      <c r="B82" s="33">
        <v>820904</v>
      </c>
      <c r="C82" s="33">
        <v>691606.76</v>
      </c>
      <c r="D82" s="16">
        <f t="shared" si="11"/>
        <v>84.249407969750422</v>
      </c>
      <c r="E82" s="21">
        <f t="shared" si="12"/>
        <v>-129297.23999999999</v>
      </c>
    </row>
    <row r="83" spans="1:5" ht="16.5" customHeight="1" x14ac:dyDescent="0.2">
      <c r="A83" s="35" t="s">
        <v>196</v>
      </c>
      <c r="B83" s="33">
        <v>3751905</v>
      </c>
      <c r="C83" s="33">
        <v>3247261.05</v>
      </c>
      <c r="D83" s="16">
        <f t="shared" si="11"/>
        <v>86.549660772327655</v>
      </c>
      <c r="E83" s="21">
        <f t="shared" si="12"/>
        <v>-504643.95000000019</v>
      </c>
    </row>
    <row r="84" spans="1:5" x14ac:dyDescent="0.2">
      <c r="A84" s="35" t="s">
        <v>197</v>
      </c>
      <c r="B84" s="33">
        <v>364290</v>
      </c>
      <c r="C84" s="33">
        <v>186216.32000000001</v>
      </c>
      <c r="D84" s="16">
        <f t="shared" si="11"/>
        <v>51.117604106618352</v>
      </c>
      <c r="E84" s="21">
        <f t="shared" si="12"/>
        <v>-178073.68</v>
      </c>
    </row>
    <row r="85" spans="1:5" x14ac:dyDescent="0.2">
      <c r="A85" s="35" t="s">
        <v>339</v>
      </c>
      <c r="B85" s="33">
        <v>713717</v>
      </c>
      <c r="C85" s="33">
        <v>311092.84999999998</v>
      </c>
      <c r="D85" s="16">
        <f t="shared" si="11"/>
        <v>43.587703529550225</v>
      </c>
      <c r="E85" s="21">
        <f t="shared" si="12"/>
        <v>-402624.15</v>
      </c>
    </row>
    <row r="86" spans="1:5" ht="38.25" x14ac:dyDescent="0.2">
      <c r="A86" s="35" t="s">
        <v>340</v>
      </c>
      <c r="B86" s="33">
        <v>2808473</v>
      </c>
      <c r="C86" s="33">
        <v>2628185.71</v>
      </c>
      <c r="D86" s="16">
        <f t="shared" si="11"/>
        <v>93.580593795988065</v>
      </c>
      <c r="E86" s="21">
        <f t="shared" si="12"/>
        <v>-180287.29000000004</v>
      </c>
    </row>
    <row r="87" spans="1:5" ht="28.5" customHeight="1" x14ac:dyDescent="0.2">
      <c r="A87" s="35" t="s">
        <v>178</v>
      </c>
      <c r="B87" s="33">
        <v>9000</v>
      </c>
      <c r="C87" s="33">
        <v>6550.39</v>
      </c>
      <c r="D87" s="16">
        <f t="shared" si="11"/>
        <v>72.782111111111121</v>
      </c>
      <c r="E87" s="21">
        <f t="shared" si="12"/>
        <v>-2449.6099999999997</v>
      </c>
    </row>
    <row r="88" spans="1:5" ht="25.5" x14ac:dyDescent="0.2">
      <c r="A88" s="35" t="s">
        <v>198</v>
      </c>
      <c r="B88" s="33">
        <v>442482</v>
      </c>
      <c r="C88" s="33">
        <v>375065.38</v>
      </c>
      <c r="D88" s="16">
        <f t="shared" si="11"/>
        <v>84.763985879651599</v>
      </c>
      <c r="E88" s="21">
        <f t="shared" si="12"/>
        <v>-67416.62</v>
      </c>
    </row>
    <row r="89" spans="1:5" x14ac:dyDescent="0.2">
      <c r="A89" s="35" t="s">
        <v>591</v>
      </c>
      <c r="B89" s="33">
        <v>20000</v>
      </c>
      <c r="C89" s="33">
        <v>15155</v>
      </c>
      <c r="D89" s="16">
        <f t="shared" si="11"/>
        <v>75.775000000000006</v>
      </c>
      <c r="E89" s="21">
        <f t="shared" si="12"/>
        <v>-4845</v>
      </c>
    </row>
    <row r="90" spans="1:5" ht="51" x14ac:dyDescent="0.2">
      <c r="A90" s="35" t="s">
        <v>199</v>
      </c>
      <c r="B90" s="33">
        <v>335546</v>
      </c>
      <c r="C90" s="33">
        <v>335252.40000000002</v>
      </c>
      <c r="D90" s="16">
        <v>0</v>
      </c>
      <c r="E90" s="21">
        <f t="shared" si="12"/>
        <v>-293.59999999997672</v>
      </c>
    </row>
    <row r="91" spans="1:5" ht="26.25" customHeight="1" x14ac:dyDescent="0.2">
      <c r="A91" s="35" t="s">
        <v>200</v>
      </c>
      <c r="B91" s="33">
        <v>40540</v>
      </c>
      <c r="C91" s="33">
        <v>30960.959999999999</v>
      </c>
      <c r="D91" s="16">
        <f t="shared" si="11"/>
        <v>76.371386285150464</v>
      </c>
      <c r="E91" s="21">
        <f t="shared" si="12"/>
        <v>-9579.0400000000009</v>
      </c>
    </row>
    <row r="92" spans="1:5" x14ac:dyDescent="0.2">
      <c r="A92" s="35" t="s">
        <v>201</v>
      </c>
      <c r="B92" s="33">
        <v>195629</v>
      </c>
      <c r="C92" s="33">
        <v>138520.69</v>
      </c>
      <c r="D92" s="16">
        <f t="shared" si="11"/>
        <v>70.807850574301355</v>
      </c>
      <c r="E92" s="21">
        <f t="shared" si="12"/>
        <v>-57108.31</v>
      </c>
    </row>
    <row r="93" spans="1:5" ht="25.5" x14ac:dyDescent="0.2">
      <c r="A93" s="35" t="s">
        <v>202</v>
      </c>
      <c r="B93" s="33">
        <v>515560</v>
      </c>
      <c r="C93" s="33">
        <v>395355.18</v>
      </c>
      <c r="D93" s="16">
        <f t="shared" si="11"/>
        <v>76.684610908526651</v>
      </c>
      <c r="E93" s="21">
        <f t="shared" si="12"/>
        <v>-120204.82</v>
      </c>
    </row>
    <row r="94" spans="1:5" ht="43.5" hidden="1" customHeight="1" x14ac:dyDescent="0.2">
      <c r="A94" s="35" t="s">
        <v>203</v>
      </c>
      <c r="B94" s="33">
        <v>0</v>
      </c>
      <c r="C94" s="33">
        <v>0</v>
      </c>
      <c r="D94" s="16">
        <v>0</v>
      </c>
      <c r="E94" s="21">
        <f t="shared" si="12"/>
        <v>0</v>
      </c>
    </row>
    <row r="95" spans="1:5" ht="17.25" customHeight="1" x14ac:dyDescent="0.2">
      <c r="A95" s="35" t="s">
        <v>204</v>
      </c>
      <c r="B95" s="33">
        <v>1937292</v>
      </c>
      <c r="C95" s="33">
        <v>1827900.47</v>
      </c>
      <c r="D95" s="16">
        <f t="shared" si="11"/>
        <v>94.353379356338635</v>
      </c>
      <c r="E95" s="21">
        <f t="shared" si="12"/>
        <v>-109391.53000000003</v>
      </c>
    </row>
    <row r="96" spans="1:5" ht="25.5" x14ac:dyDescent="0.2">
      <c r="A96" s="35" t="s">
        <v>205</v>
      </c>
      <c r="B96" s="33">
        <v>1412856</v>
      </c>
      <c r="C96" s="33">
        <v>1383156.9</v>
      </c>
      <c r="D96" s="16">
        <f t="shared" si="11"/>
        <v>97.897938643428631</v>
      </c>
      <c r="E96" s="21">
        <f t="shared" si="12"/>
        <v>-29699.100000000093</v>
      </c>
    </row>
    <row r="97" spans="1:5" ht="25.5" x14ac:dyDescent="0.2">
      <c r="A97" s="35" t="s">
        <v>206</v>
      </c>
      <c r="B97" s="33">
        <v>361148</v>
      </c>
      <c r="C97" s="33">
        <v>343441.6</v>
      </c>
      <c r="D97" s="16">
        <f t="shared" si="11"/>
        <v>95.097190071660364</v>
      </c>
      <c r="E97" s="21">
        <f t="shared" si="12"/>
        <v>-17706.400000000023</v>
      </c>
    </row>
    <row r="98" spans="1:5" x14ac:dyDescent="0.2">
      <c r="A98" s="35" t="s">
        <v>207</v>
      </c>
      <c r="B98" s="33">
        <v>32038</v>
      </c>
      <c r="C98" s="33">
        <v>24796.43</v>
      </c>
      <c r="D98" s="16">
        <f t="shared" si="11"/>
        <v>77.39693488981834</v>
      </c>
      <c r="E98" s="21">
        <f t="shared" si="12"/>
        <v>-7241.57</v>
      </c>
    </row>
    <row r="99" spans="1:5" ht="29.25" customHeight="1" x14ac:dyDescent="0.2">
      <c r="A99" s="35" t="s">
        <v>179</v>
      </c>
      <c r="B99" s="33">
        <v>387900</v>
      </c>
      <c r="C99" s="33">
        <v>317477.90999999997</v>
      </c>
      <c r="D99" s="16">
        <f t="shared" si="11"/>
        <v>81.845297757153901</v>
      </c>
      <c r="E99" s="21">
        <f t="shared" si="12"/>
        <v>-70422.090000000026</v>
      </c>
    </row>
    <row r="100" spans="1:5" ht="25.5" x14ac:dyDescent="0.2">
      <c r="A100" s="35" t="s">
        <v>180</v>
      </c>
      <c r="B100" s="33">
        <v>2137407</v>
      </c>
      <c r="C100" s="33">
        <v>1602091.45</v>
      </c>
      <c r="D100" s="16">
        <f t="shared" si="11"/>
        <v>74.954907979622035</v>
      </c>
      <c r="E100" s="21">
        <f t="shared" si="12"/>
        <v>-535315.55000000005</v>
      </c>
    </row>
    <row r="101" spans="1:5" ht="25.5" x14ac:dyDescent="0.2">
      <c r="A101" s="35" t="s">
        <v>208</v>
      </c>
      <c r="B101" s="33">
        <v>254384</v>
      </c>
      <c r="C101" s="33">
        <v>234954.59</v>
      </c>
      <c r="D101" s="16">
        <f t="shared" si="11"/>
        <v>92.362172935404743</v>
      </c>
      <c r="E101" s="21">
        <f t="shared" si="12"/>
        <v>-19429.410000000003</v>
      </c>
    </row>
    <row r="102" spans="1:5" x14ac:dyDescent="0.2">
      <c r="A102" s="35" t="s">
        <v>209</v>
      </c>
      <c r="B102" s="33">
        <v>1482237</v>
      </c>
      <c r="C102" s="33">
        <v>1276863.53</v>
      </c>
      <c r="D102" s="16">
        <f t="shared" si="11"/>
        <v>86.144356806637532</v>
      </c>
      <c r="E102" s="21">
        <f t="shared" si="12"/>
        <v>-205373.46999999997</v>
      </c>
    </row>
    <row r="103" spans="1:5" ht="25.5" hidden="1" x14ac:dyDescent="0.2">
      <c r="A103" s="35" t="s">
        <v>312</v>
      </c>
      <c r="B103" s="33">
        <v>0</v>
      </c>
      <c r="C103" s="33">
        <v>0</v>
      </c>
      <c r="D103" s="16">
        <v>0</v>
      </c>
      <c r="E103" s="21">
        <f t="shared" si="12"/>
        <v>0</v>
      </c>
    </row>
    <row r="104" spans="1:5" ht="38.25" x14ac:dyDescent="0.2">
      <c r="A104" s="35" t="s">
        <v>210</v>
      </c>
      <c r="B104" s="33">
        <v>45900</v>
      </c>
      <c r="C104" s="33">
        <v>45900</v>
      </c>
      <c r="D104" s="16">
        <f t="shared" si="11"/>
        <v>100</v>
      </c>
      <c r="E104" s="21">
        <f t="shared" si="12"/>
        <v>0</v>
      </c>
    </row>
    <row r="105" spans="1:5" s="56" customFormat="1" x14ac:dyDescent="0.2">
      <c r="A105" s="62" t="s">
        <v>211</v>
      </c>
      <c r="B105" s="39">
        <v>3152743</v>
      </c>
      <c r="C105" s="39">
        <v>2406008.81</v>
      </c>
      <c r="D105" s="16">
        <f t="shared" si="11"/>
        <v>76.314777639661727</v>
      </c>
      <c r="E105" s="21">
        <f t="shared" si="12"/>
        <v>-746734.19</v>
      </c>
    </row>
    <row r="106" spans="1:5" ht="63.75" x14ac:dyDescent="0.2">
      <c r="A106" s="35" t="s">
        <v>212</v>
      </c>
      <c r="B106" s="33">
        <v>606159</v>
      </c>
      <c r="C106" s="33">
        <v>389770.01</v>
      </c>
      <c r="D106" s="16">
        <f t="shared" si="11"/>
        <v>64.301612283245817</v>
      </c>
      <c r="E106" s="21">
        <f t="shared" si="12"/>
        <v>-216388.99</v>
      </c>
    </row>
    <row r="107" spans="1:5" ht="25.5" x14ac:dyDescent="0.2">
      <c r="A107" s="35" t="s">
        <v>213</v>
      </c>
      <c r="B107" s="33">
        <v>450374</v>
      </c>
      <c r="C107" s="33">
        <v>195323.29</v>
      </c>
      <c r="D107" s="16">
        <f t="shared" si="11"/>
        <v>43.369130988911444</v>
      </c>
      <c r="E107" s="21">
        <f t="shared" si="12"/>
        <v>-255050.71</v>
      </c>
    </row>
    <row r="108" spans="1:5" ht="16.5" customHeight="1" x14ac:dyDescent="0.2">
      <c r="A108" s="35" t="s">
        <v>214</v>
      </c>
      <c r="B108" s="33">
        <v>20000</v>
      </c>
      <c r="C108" s="33">
        <v>0</v>
      </c>
      <c r="D108" s="16">
        <f t="shared" si="11"/>
        <v>0</v>
      </c>
      <c r="E108" s="21">
        <f t="shared" si="12"/>
        <v>-20000</v>
      </c>
    </row>
    <row r="109" spans="1:5" ht="25.5" x14ac:dyDescent="0.2">
      <c r="A109" s="35" t="s">
        <v>313</v>
      </c>
      <c r="B109" s="33">
        <v>49000</v>
      </c>
      <c r="C109" s="33">
        <v>25000</v>
      </c>
      <c r="D109" s="16">
        <f t="shared" si="11"/>
        <v>51.020408163265309</v>
      </c>
      <c r="E109" s="21">
        <f t="shared" si="12"/>
        <v>-24000</v>
      </c>
    </row>
    <row r="110" spans="1:5" ht="25.5" x14ac:dyDescent="0.2">
      <c r="A110" s="35" t="s">
        <v>215</v>
      </c>
      <c r="B110" s="33">
        <v>1099200</v>
      </c>
      <c r="C110" s="33">
        <v>1087598.27</v>
      </c>
      <c r="D110" s="16">
        <f t="shared" si="11"/>
        <v>98.944529657933046</v>
      </c>
      <c r="E110" s="21">
        <f t="shared" si="12"/>
        <v>-11601.729999999981</v>
      </c>
    </row>
    <row r="111" spans="1:5" ht="25.5" x14ac:dyDescent="0.2">
      <c r="A111" s="35" t="s">
        <v>216</v>
      </c>
      <c r="B111" s="33">
        <v>2000</v>
      </c>
      <c r="C111" s="33">
        <v>0</v>
      </c>
      <c r="D111" s="16">
        <v>0</v>
      </c>
      <c r="E111" s="21">
        <f t="shared" si="12"/>
        <v>-2000</v>
      </c>
    </row>
    <row r="112" spans="1:5" ht="25.5" x14ac:dyDescent="0.2">
      <c r="A112" s="35" t="s">
        <v>314</v>
      </c>
      <c r="B112" s="33">
        <v>21000</v>
      </c>
      <c r="C112" s="33">
        <v>11038.25</v>
      </c>
      <c r="D112" s="16">
        <f t="shared" si="11"/>
        <v>52.563095238095237</v>
      </c>
      <c r="E112" s="21">
        <f t="shared" si="12"/>
        <v>-9961.75</v>
      </c>
    </row>
    <row r="113" spans="1:5" ht="25.5" x14ac:dyDescent="0.2">
      <c r="A113" s="35" t="s">
        <v>217</v>
      </c>
      <c r="B113" s="33">
        <v>24000</v>
      </c>
      <c r="C113" s="33">
        <v>23535</v>
      </c>
      <c r="D113" s="16">
        <f t="shared" si="11"/>
        <v>98.0625</v>
      </c>
      <c r="E113" s="21">
        <f t="shared" si="12"/>
        <v>-465</v>
      </c>
    </row>
    <row r="114" spans="1:5" x14ac:dyDescent="0.2">
      <c r="A114" s="35" t="s">
        <v>218</v>
      </c>
      <c r="B114" s="33">
        <v>5400</v>
      </c>
      <c r="C114" s="33">
        <v>3600</v>
      </c>
      <c r="D114" s="16">
        <f t="shared" si="11"/>
        <v>66.666666666666657</v>
      </c>
      <c r="E114" s="21">
        <f t="shared" si="12"/>
        <v>-1800</v>
      </c>
    </row>
    <row r="115" spans="1:5" x14ac:dyDescent="0.2">
      <c r="A115" s="38" t="s">
        <v>219</v>
      </c>
      <c r="B115" s="33">
        <v>7200</v>
      </c>
      <c r="C115" s="33">
        <v>6832</v>
      </c>
      <c r="D115" s="16">
        <f t="shared" si="11"/>
        <v>94.888888888888886</v>
      </c>
      <c r="E115" s="21">
        <f t="shared" si="12"/>
        <v>-368</v>
      </c>
    </row>
    <row r="116" spans="1:5" x14ac:dyDescent="0.2">
      <c r="A116" s="38" t="s">
        <v>598</v>
      </c>
      <c r="B116" s="33">
        <v>50000</v>
      </c>
      <c r="C116" s="33">
        <v>10000</v>
      </c>
      <c r="D116" s="16">
        <f t="shared" si="11"/>
        <v>20</v>
      </c>
      <c r="E116" s="21">
        <f t="shared" si="12"/>
        <v>-40000</v>
      </c>
    </row>
    <row r="117" spans="1:5" x14ac:dyDescent="0.2">
      <c r="A117" s="38" t="s">
        <v>220</v>
      </c>
      <c r="B117" s="33">
        <v>100000</v>
      </c>
      <c r="C117" s="33">
        <v>0</v>
      </c>
      <c r="D117" s="16">
        <v>0</v>
      </c>
      <c r="E117" s="21">
        <f t="shared" si="12"/>
        <v>-100000</v>
      </c>
    </row>
    <row r="118" spans="1:5" ht="14.25" customHeight="1" x14ac:dyDescent="0.2">
      <c r="A118" s="19" t="s">
        <v>67</v>
      </c>
      <c r="B118" s="15">
        <f>B76+B77+B78+B79+B80+B81+B82+B83+B84+B85+B86+B87+B88+B89+B90+B91+B92+B93+B94+B95+B96+B97+B98+B99+B100+B101+B102+B103+B104+B105+B106+B107+B108+B109+B110+B111+B112+B113+B114+B115+B116+B117</f>
        <v>108839615</v>
      </c>
      <c r="C118" s="15">
        <f>C76+C77+C78+C79+C80+C81+C82+C83+C84+C85+C86+C87+C88+C89+C90+C91+C92+C93+C94+C95+C96+C97+C98+C99+C100+C101+C102+C103+C104+C105+C106+C107+C108+C109+C110+C111+C112+C113+C114+C115+C116+C117</f>
        <v>95256115.430000007</v>
      </c>
      <c r="D118" s="17">
        <f t="shared" si="11"/>
        <v>87.519710015512288</v>
      </c>
      <c r="E118" s="18">
        <f t="shared" si="12"/>
        <v>-13583499.569999993</v>
      </c>
    </row>
    <row r="119" spans="1:5" ht="38.25" x14ac:dyDescent="0.2">
      <c r="A119" s="38" t="s">
        <v>221</v>
      </c>
      <c r="B119" s="33">
        <v>9652000</v>
      </c>
      <c r="C119" s="33">
        <v>9652000</v>
      </c>
      <c r="D119" s="16">
        <f t="shared" si="11"/>
        <v>100</v>
      </c>
      <c r="E119" s="21">
        <f t="shared" si="12"/>
        <v>0</v>
      </c>
    </row>
    <row r="120" spans="1:5" ht="15" customHeight="1" x14ac:dyDescent="0.2">
      <c r="A120" s="38" t="s">
        <v>222</v>
      </c>
      <c r="B120" s="33">
        <v>1014098</v>
      </c>
      <c r="C120" s="33">
        <v>1014098</v>
      </c>
      <c r="D120" s="16">
        <f t="shared" si="11"/>
        <v>100</v>
      </c>
      <c r="E120" s="21">
        <f t="shared" si="12"/>
        <v>0</v>
      </c>
    </row>
    <row r="121" spans="1:5" ht="38.25" x14ac:dyDescent="0.2">
      <c r="A121" s="38" t="s">
        <v>223</v>
      </c>
      <c r="B121" s="33">
        <v>101400</v>
      </c>
      <c r="C121" s="33">
        <v>101400</v>
      </c>
      <c r="D121" s="16">
        <f t="shared" si="11"/>
        <v>100</v>
      </c>
      <c r="E121" s="21">
        <f t="shared" si="12"/>
        <v>0</v>
      </c>
    </row>
    <row r="122" spans="1:5" x14ac:dyDescent="0.2">
      <c r="A122" s="19" t="s">
        <v>68</v>
      </c>
      <c r="B122" s="20">
        <f>B118+B119+B120+B121</f>
        <v>119607113</v>
      </c>
      <c r="C122" s="20">
        <f>C118+C119+C120+C121</f>
        <v>106023613.43000001</v>
      </c>
      <c r="D122" s="17">
        <f t="shared" si="11"/>
        <v>88.643234311658375</v>
      </c>
      <c r="E122" s="18">
        <f t="shared" si="12"/>
        <v>-13583499.569999993</v>
      </c>
    </row>
    <row r="123" spans="1:5" s="79" customFormat="1" ht="15.75" x14ac:dyDescent="0.2">
      <c r="A123" s="387" t="s">
        <v>31</v>
      </c>
      <c r="B123" s="388"/>
      <c r="C123" s="388"/>
      <c r="D123" s="388"/>
      <c r="E123" s="389"/>
    </row>
    <row r="124" spans="1:5" x14ac:dyDescent="0.2">
      <c r="A124" s="372" t="s">
        <v>95</v>
      </c>
      <c r="B124" s="373"/>
      <c r="C124" s="373"/>
      <c r="D124" s="373"/>
      <c r="E124" s="390"/>
    </row>
    <row r="125" spans="1:5" ht="51" x14ac:dyDescent="0.2">
      <c r="A125" s="35" t="s">
        <v>190</v>
      </c>
      <c r="B125" s="33">
        <v>27081</v>
      </c>
      <c r="C125" s="33">
        <v>27081</v>
      </c>
      <c r="D125" s="16">
        <v>0</v>
      </c>
      <c r="E125" s="21">
        <f>C125-B125</f>
        <v>0</v>
      </c>
    </row>
    <row r="126" spans="1:5" x14ac:dyDescent="0.2">
      <c r="A126" s="35" t="s">
        <v>191</v>
      </c>
      <c r="B126" s="33">
        <v>0</v>
      </c>
      <c r="C126" s="33">
        <v>0</v>
      </c>
      <c r="D126" s="16">
        <v>0</v>
      </c>
      <c r="E126" s="21">
        <f>C126-B126</f>
        <v>0</v>
      </c>
    </row>
    <row r="127" spans="1:5" ht="12.75" customHeight="1" x14ac:dyDescent="0.2">
      <c r="A127" s="35" t="s">
        <v>192</v>
      </c>
      <c r="B127" s="33">
        <v>37000</v>
      </c>
      <c r="C127" s="33">
        <v>37000</v>
      </c>
      <c r="D127" s="16">
        <f t="shared" ref="D127:D155" si="13">C127/B127*100</f>
        <v>100</v>
      </c>
      <c r="E127" s="21">
        <f t="shared" ref="E127:E155" si="14">C127-B127</f>
        <v>0</v>
      </c>
    </row>
    <row r="128" spans="1:5" ht="60.75" customHeight="1" x14ac:dyDescent="0.2">
      <c r="A128" s="35" t="s">
        <v>193</v>
      </c>
      <c r="B128" s="33">
        <v>1889035</v>
      </c>
      <c r="C128" s="33">
        <v>391377</v>
      </c>
      <c r="D128" s="16">
        <f t="shared" si="13"/>
        <v>20.718356197741176</v>
      </c>
      <c r="E128" s="21">
        <f t="shared" si="14"/>
        <v>-1497658</v>
      </c>
    </row>
    <row r="129" spans="1:5" ht="25.5" hidden="1" x14ac:dyDescent="0.2">
      <c r="A129" s="35" t="s">
        <v>177</v>
      </c>
      <c r="B129" s="33">
        <v>0</v>
      </c>
      <c r="C129" s="33">
        <v>0</v>
      </c>
      <c r="D129" s="16">
        <v>0</v>
      </c>
      <c r="E129" s="21">
        <f t="shared" si="14"/>
        <v>0</v>
      </c>
    </row>
    <row r="130" spans="1:5" ht="36.75" hidden="1" customHeight="1" x14ac:dyDescent="0.2">
      <c r="A130" s="35" t="s">
        <v>194</v>
      </c>
      <c r="B130" s="33">
        <v>0</v>
      </c>
      <c r="C130" s="33">
        <v>0</v>
      </c>
      <c r="D130" s="16">
        <v>0</v>
      </c>
      <c r="E130" s="21">
        <f t="shared" si="14"/>
        <v>0</v>
      </c>
    </row>
    <row r="131" spans="1:5" x14ac:dyDescent="0.2">
      <c r="A131" s="35" t="s">
        <v>196</v>
      </c>
      <c r="B131" s="33">
        <v>60000</v>
      </c>
      <c r="C131" s="33">
        <v>58100</v>
      </c>
      <c r="D131" s="16">
        <f t="shared" si="13"/>
        <v>96.833333333333343</v>
      </c>
      <c r="E131" s="21">
        <f t="shared" si="14"/>
        <v>-1900</v>
      </c>
    </row>
    <row r="132" spans="1:5" x14ac:dyDescent="0.2">
      <c r="A132" s="35" t="s">
        <v>197</v>
      </c>
      <c r="B132" s="33">
        <v>148528</v>
      </c>
      <c r="C132" s="33">
        <v>148528</v>
      </c>
      <c r="D132" s="16">
        <f t="shared" si="13"/>
        <v>100</v>
      </c>
      <c r="E132" s="21">
        <f t="shared" si="14"/>
        <v>0</v>
      </c>
    </row>
    <row r="133" spans="1:5" ht="38.25" x14ac:dyDescent="0.2">
      <c r="A133" s="35" t="s">
        <v>340</v>
      </c>
      <c r="B133" s="33">
        <v>92604</v>
      </c>
      <c r="C133" s="33">
        <v>92604</v>
      </c>
      <c r="D133" s="16">
        <f t="shared" si="13"/>
        <v>100</v>
      </c>
      <c r="E133" s="21">
        <f t="shared" si="14"/>
        <v>0</v>
      </c>
    </row>
    <row r="134" spans="1:5" ht="25.5" x14ac:dyDescent="0.2">
      <c r="A134" s="35" t="s">
        <v>198</v>
      </c>
      <c r="B134" s="33">
        <v>15000</v>
      </c>
      <c r="C134" s="33">
        <v>14997</v>
      </c>
      <c r="D134" s="16">
        <f t="shared" si="13"/>
        <v>99.98</v>
      </c>
      <c r="E134" s="21">
        <f t="shared" si="14"/>
        <v>-3</v>
      </c>
    </row>
    <row r="135" spans="1:5" x14ac:dyDescent="0.2">
      <c r="A135" s="35" t="s">
        <v>204</v>
      </c>
      <c r="B135" s="33">
        <v>35000</v>
      </c>
      <c r="C135" s="33">
        <v>18276.5</v>
      </c>
      <c r="D135" s="16">
        <v>0</v>
      </c>
      <c r="E135" s="21">
        <f t="shared" si="14"/>
        <v>-16723.5</v>
      </c>
    </row>
    <row r="136" spans="1:5" ht="25.5" x14ac:dyDescent="0.2">
      <c r="A136" s="35" t="s">
        <v>205</v>
      </c>
      <c r="B136" s="33">
        <v>403986</v>
      </c>
      <c r="C136" s="33">
        <v>129697.84</v>
      </c>
      <c r="D136" s="16">
        <f t="shared" si="13"/>
        <v>32.104538276078877</v>
      </c>
      <c r="E136" s="21">
        <f t="shared" si="14"/>
        <v>-274288.16000000003</v>
      </c>
    </row>
    <row r="137" spans="1:5" ht="27.75" hidden="1" customHeight="1" x14ac:dyDescent="0.2">
      <c r="A137" s="35" t="s">
        <v>206</v>
      </c>
      <c r="B137" s="33">
        <v>0</v>
      </c>
      <c r="C137" s="33">
        <v>0</v>
      </c>
      <c r="D137" s="16">
        <v>0</v>
      </c>
      <c r="E137" s="21">
        <f t="shared" si="14"/>
        <v>0</v>
      </c>
    </row>
    <row r="138" spans="1:5" ht="25.5" hidden="1" x14ac:dyDescent="0.2">
      <c r="A138" s="38" t="s">
        <v>180</v>
      </c>
      <c r="B138" s="33">
        <v>0</v>
      </c>
      <c r="C138" s="33">
        <v>0</v>
      </c>
      <c r="D138" s="16">
        <v>0</v>
      </c>
      <c r="E138" s="21">
        <f t="shared" si="14"/>
        <v>0</v>
      </c>
    </row>
    <row r="139" spans="1:5" ht="25.5" x14ac:dyDescent="0.2">
      <c r="A139" s="35" t="s">
        <v>208</v>
      </c>
      <c r="B139" s="33">
        <v>128574.93</v>
      </c>
      <c r="C139" s="33">
        <v>123848</v>
      </c>
      <c r="D139" s="16">
        <f t="shared" si="13"/>
        <v>96.323599009542534</v>
      </c>
      <c r="E139" s="21">
        <f t="shared" si="14"/>
        <v>-4726.929999999993</v>
      </c>
    </row>
    <row r="140" spans="1:5" x14ac:dyDescent="0.2">
      <c r="A140" s="35" t="s">
        <v>209</v>
      </c>
      <c r="B140" s="33">
        <v>563488</v>
      </c>
      <c r="C140" s="33">
        <v>563488</v>
      </c>
      <c r="D140" s="16">
        <f t="shared" si="13"/>
        <v>100</v>
      </c>
      <c r="E140" s="21">
        <f t="shared" si="14"/>
        <v>0</v>
      </c>
    </row>
    <row r="141" spans="1:5" x14ac:dyDescent="0.2">
      <c r="A141" s="62" t="s">
        <v>211</v>
      </c>
      <c r="B141" s="33">
        <v>1595962</v>
      </c>
      <c r="C141" s="33">
        <v>1507791.18</v>
      </c>
      <c r="D141" s="16">
        <f t="shared" si="13"/>
        <v>94.475380992780515</v>
      </c>
      <c r="E141" s="21">
        <f t="shared" si="14"/>
        <v>-88170.820000000065</v>
      </c>
    </row>
    <row r="142" spans="1:5" x14ac:dyDescent="0.2">
      <c r="A142" s="35" t="s">
        <v>214</v>
      </c>
      <c r="B142" s="33">
        <v>484647.17</v>
      </c>
      <c r="C142" s="33">
        <v>17000</v>
      </c>
      <c r="D142" s="16">
        <f t="shared" si="13"/>
        <v>3.5077064413684704</v>
      </c>
      <c r="E142" s="21">
        <f t="shared" si="14"/>
        <v>-467647.17</v>
      </c>
    </row>
    <row r="143" spans="1:5" ht="25.5" x14ac:dyDescent="0.2">
      <c r="A143" s="38" t="s">
        <v>341</v>
      </c>
      <c r="B143" s="33">
        <v>0</v>
      </c>
      <c r="C143" s="33">
        <v>0</v>
      </c>
      <c r="D143" s="16">
        <v>0</v>
      </c>
      <c r="E143" s="21">
        <f t="shared" si="14"/>
        <v>0</v>
      </c>
    </row>
    <row r="144" spans="1:5" x14ac:dyDescent="0.2">
      <c r="A144" s="38" t="s">
        <v>315</v>
      </c>
      <c r="B144" s="33">
        <v>829943</v>
      </c>
      <c r="C144" s="33">
        <v>810213.66</v>
      </c>
      <c r="D144" s="16">
        <f t="shared" si="13"/>
        <v>97.622807831381195</v>
      </c>
      <c r="E144" s="21">
        <f t="shared" si="14"/>
        <v>-19729.339999999967</v>
      </c>
    </row>
    <row r="145" spans="1:5" ht="25.5" x14ac:dyDescent="0.2">
      <c r="A145" s="38" t="s">
        <v>330</v>
      </c>
      <c r="B145" s="33">
        <v>0</v>
      </c>
      <c r="C145" s="33">
        <v>0</v>
      </c>
      <c r="D145" s="16">
        <v>0</v>
      </c>
      <c r="E145" s="21">
        <f t="shared" si="14"/>
        <v>0</v>
      </c>
    </row>
    <row r="146" spans="1:5" ht="25.5" hidden="1" x14ac:dyDescent="0.2">
      <c r="A146" s="35" t="s">
        <v>224</v>
      </c>
      <c r="B146" s="33">
        <v>0</v>
      </c>
      <c r="C146" s="33">
        <v>0</v>
      </c>
      <c r="D146" s="16">
        <v>0</v>
      </c>
      <c r="E146" s="21">
        <f t="shared" si="14"/>
        <v>0</v>
      </c>
    </row>
    <row r="147" spans="1:5" ht="29.25" customHeight="1" x14ac:dyDescent="0.2">
      <c r="A147" s="38" t="s">
        <v>316</v>
      </c>
      <c r="B147" s="33">
        <v>2314500</v>
      </c>
      <c r="C147" s="33">
        <v>1836008.9</v>
      </c>
      <c r="D147" s="16">
        <f t="shared" si="13"/>
        <v>79.326372866709875</v>
      </c>
      <c r="E147" s="21">
        <f t="shared" si="14"/>
        <v>-478491.10000000009</v>
      </c>
    </row>
    <row r="148" spans="1:5" ht="38.25" x14ac:dyDescent="0.2">
      <c r="A148" s="35" t="s">
        <v>225</v>
      </c>
      <c r="B148" s="33">
        <v>4726495</v>
      </c>
      <c r="C148" s="33">
        <v>1446396.58</v>
      </c>
      <c r="D148" s="16">
        <f t="shared" si="13"/>
        <v>30.601885329403718</v>
      </c>
      <c r="E148" s="21">
        <f t="shared" si="14"/>
        <v>-3280098.42</v>
      </c>
    </row>
    <row r="149" spans="1:5" ht="25.5" hidden="1" x14ac:dyDescent="0.2">
      <c r="A149" s="35" t="s">
        <v>215</v>
      </c>
      <c r="B149" s="33">
        <v>0</v>
      </c>
      <c r="C149" s="33">
        <v>0</v>
      </c>
      <c r="D149" s="16">
        <v>0</v>
      </c>
      <c r="E149" s="21">
        <f t="shared" si="14"/>
        <v>0</v>
      </c>
    </row>
    <row r="150" spans="1:5" ht="25.5" hidden="1" x14ac:dyDescent="0.2">
      <c r="A150" s="35" t="s">
        <v>226</v>
      </c>
      <c r="B150" s="33">
        <v>0</v>
      </c>
      <c r="C150" s="33">
        <v>0</v>
      </c>
      <c r="D150" s="16">
        <v>0</v>
      </c>
      <c r="E150" s="21">
        <f t="shared" si="14"/>
        <v>0</v>
      </c>
    </row>
    <row r="151" spans="1:5" x14ac:dyDescent="0.2">
      <c r="A151" s="35" t="s">
        <v>227</v>
      </c>
      <c r="B151" s="33">
        <v>95146.41</v>
      </c>
      <c r="C151" s="33">
        <v>75458</v>
      </c>
      <c r="D151" s="16">
        <f t="shared" si="13"/>
        <v>79.307248691779336</v>
      </c>
      <c r="E151" s="21">
        <f t="shared" si="14"/>
        <v>-19688.410000000003</v>
      </c>
    </row>
    <row r="152" spans="1:5" ht="25.5" x14ac:dyDescent="0.2">
      <c r="A152" s="38" t="s">
        <v>317</v>
      </c>
      <c r="B152" s="33">
        <v>31411</v>
      </c>
      <c r="C152" s="33">
        <v>31411</v>
      </c>
      <c r="D152" s="16">
        <f t="shared" si="13"/>
        <v>100</v>
      </c>
      <c r="E152" s="21">
        <f t="shared" si="14"/>
        <v>0</v>
      </c>
    </row>
    <row r="153" spans="1:5" x14ac:dyDescent="0.2">
      <c r="A153" s="35" t="s">
        <v>228</v>
      </c>
      <c r="B153" s="33">
        <v>77100</v>
      </c>
      <c r="C153" s="33">
        <v>0</v>
      </c>
      <c r="D153" s="16">
        <v>0</v>
      </c>
      <c r="E153" s="21">
        <f t="shared" si="14"/>
        <v>-77100</v>
      </c>
    </row>
    <row r="154" spans="1:5" ht="38.25" x14ac:dyDescent="0.2">
      <c r="A154" s="35" t="s">
        <v>223</v>
      </c>
      <c r="B154" s="33">
        <v>0</v>
      </c>
      <c r="C154" s="33">
        <v>0</v>
      </c>
      <c r="D154" s="16">
        <v>0</v>
      </c>
      <c r="E154" s="21">
        <f t="shared" si="14"/>
        <v>0</v>
      </c>
    </row>
    <row r="155" spans="1:5" x14ac:dyDescent="0.2">
      <c r="A155" s="40" t="s">
        <v>42</v>
      </c>
      <c r="B155" s="22">
        <f>B125+B126+B127+B128+B129+B130+B131+B132+B133+B134+B135+B136+B137+B138+B139+B140+B141+B142+B143+B144+B145+B146+B147+B148+B149+B150+B151+B152+B153+B154</f>
        <v>13555501.51</v>
      </c>
      <c r="C155" s="22">
        <f>C125+C126+C127+C128+C129+C130+C131+C132+C133+C134+C135+C136+C137+C138+C139+C140+C141+C142+C143+C144+C145+C146+C147+C148+C149+C150+C151+C152+C153+C154</f>
        <v>7329276.6600000001</v>
      </c>
      <c r="D155" s="17">
        <f t="shared" si="13"/>
        <v>54.068649946983783</v>
      </c>
      <c r="E155" s="18">
        <f t="shared" si="14"/>
        <v>-6226224.8499999996</v>
      </c>
    </row>
    <row r="156" spans="1:5" ht="16.5" customHeight="1" x14ac:dyDescent="0.2">
      <c r="A156" s="391" t="s">
        <v>94</v>
      </c>
      <c r="B156" s="362"/>
      <c r="C156" s="362"/>
      <c r="D156" s="362"/>
      <c r="E156" s="392"/>
    </row>
    <row r="157" spans="1:5" ht="18.75" customHeight="1" x14ac:dyDescent="0.2">
      <c r="A157" s="35" t="s">
        <v>192</v>
      </c>
      <c r="B157" s="33">
        <v>774513.83</v>
      </c>
      <c r="C157" s="33">
        <v>506459.17</v>
      </c>
      <c r="D157" s="16">
        <f>C157/B157*100</f>
        <v>65.390590894935983</v>
      </c>
      <c r="E157" s="21">
        <f>C157-B157:B158</f>
        <v>-268054.65999999997</v>
      </c>
    </row>
    <row r="158" spans="1:5" ht="51" x14ac:dyDescent="0.2">
      <c r="A158" s="35" t="s">
        <v>193</v>
      </c>
      <c r="B158" s="33">
        <v>60707.19</v>
      </c>
      <c r="C158" s="33">
        <v>34002.92</v>
      </c>
      <c r="D158" s="16">
        <f t="shared" ref="D158:D163" si="15">C158/B158*100</f>
        <v>56.011355491828887</v>
      </c>
      <c r="E158" s="21">
        <f t="shared" ref="E158:E163" si="16">C158-B158:B159</f>
        <v>-26704.270000000004</v>
      </c>
    </row>
    <row r="159" spans="1:5" ht="25.5" x14ac:dyDescent="0.2">
      <c r="A159" s="35" t="s">
        <v>177</v>
      </c>
      <c r="B159" s="39">
        <v>8005.22</v>
      </c>
      <c r="C159" s="39">
        <v>3773.62</v>
      </c>
      <c r="D159" s="16">
        <f t="shared" si="15"/>
        <v>47.139491481808115</v>
      </c>
      <c r="E159" s="21">
        <f>C159-B159:B161</f>
        <v>-4231.6000000000004</v>
      </c>
    </row>
    <row r="160" spans="1:5" ht="38.25" x14ac:dyDescent="0.2">
      <c r="A160" s="35" t="s">
        <v>194</v>
      </c>
      <c r="B160" s="39">
        <v>147630.79999999999</v>
      </c>
      <c r="C160" s="39">
        <v>107370.09</v>
      </c>
      <c r="D160" s="16">
        <f t="shared" si="15"/>
        <v>72.728786946897259</v>
      </c>
      <c r="E160" s="21">
        <f>C160-B160:B163</f>
        <v>-40260.709999999992</v>
      </c>
    </row>
    <row r="161" spans="1:5" x14ac:dyDescent="0.2">
      <c r="A161" s="35" t="s">
        <v>196</v>
      </c>
      <c r="B161" s="39">
        <v>150744.89000000001</v>
      </c>
      <c r="C161" s="39">
        <v>127106.35</v>
      </c>
      <c r="D161" s="16">
        <f t="shared" si="15"/>
        <v>84.318844904129094</v>
      </c>
      <c r="E161" s="21">
        <f>C161-B161:B163</f>
        <v>-23638.540000000008</v>
      </c>
    </row>
    <row r="162" spans="1:5" ht="38.25" x14ac:dyDescent="0.2">
      <c r="A162" s="35" t="s">
        <v>340</v>
      </c>
      <c r="B162" s="39">
        <v>45000</v>
      </c>
      <c r="C162" s="39">
        <v>26394.74</v>
      </c>
      <c r="D162" s="16">
        <f t="shared" si="15"/>
        <v>58.654977777777781</v>
      </c>
      <c r="E162" s="21">
        <f>C162-B162:B164</f>
        <v>-18605.259999999998</v>
      </c>
    </row>
    <row r="163" spans="1:5" x14ac:dyDescent="0.2">
      <c r="A163" s="15" t="s">
        <v>67</v>
      </c>
      <c r="B163" s="20">
        <f>B157+B158+B159+B160+B161+B162</f>
        <v>1186601.9300000002</v>
      </c>
      <c r="C163" s="20">
        <f>C157+C158+C159+C160+C161+C162</f>
        <v>805106.8899999999</v>
      </c>
      <c r="D163" s="17">
        <f t="shared" si="15"/>
        <v>67.849787670579616</v>
      </c>
      <c r="E163" s="18">
        <f t="shared" si="16"/>
        <v>-381495.04000000027</v>
      </c>
    </row>
    <row r="164" spans="1:5" ht="18" customHeight="1" x14ac:dyDescent="0.2">
      <c r="A164" s="391" t="s">
        <v>96</v>
      </c>
      <c r="B164" s="362"/>
      <c r="C164" s="362"/>
      <c r="D164" s="362"/>
      <c r="E164" s="392"/>
    </row>
    <row r="165" spans="1:5" x14ac:dyDescent="0.2">
      <c r="A165" s="35" t="s">
        <v>192</v>
      </c>
      <c r="B165" s="39">
        <v>26264.1</v>
      </c>
      <c r="C165" s="39">
        <v>35018.800000000003</v>
      </c>
      <c r="D165" s="16">
        <f>C165/B165*100</f>
        <v>133.33333333333334</v>
      </c>
      <c r="E165" s="21">
        <f>C165-B165</f>
        <v>8754.7000000000044</v>
      </c>
    </row>
    <row r="166" spans="1:5" ht="63" customHeight="1" x14ac:dyDescent="0.2">
      <c r="A166" s="35" t="s">
        <v>193</v>
      </c>
      <c r="B166" s="39">
        <v>613585.34</v>
      </c>
      <c r="C166" s="39">
        <v>818113.79</v>
      </c>
      <c r="D166" s="16">
        <f t="shared" ref="D166:D176" si="17">C166/B166*100</f>
        <v>133.3333338765884</v>
      </c>
      <c r="E166" s="21">
        <f t="shared" ref="E166:E176" si="18">C166-B166</f>
        <v>204528.45000000007</v>
      </c>
    </row>
    <row r="167" spans="1:5" ht="35.25" hidden="1" customHeight="1" x14ac:dyDescent="0.2">
      <c r="A167" s="35"/>
      <c r="B167" s="39"/>
      <c r="C167" s="39"/>
      <c r="D167" s="16"/>
      <c r="E167" s="21"/>
    </row>
    <row r="168" spans="1:5" ht="12" customHeight="1" x14ac:dyDescent="0.2">
      <c r="A168" s="35" t="s">
        <v>196</v>
      </c>
      <c r="B168" s="39">
        <v>129142.73</v>
      </c>
      <c r="C168" s="39">
        <v>172190.3</v>
      </c>
      <c r="D168" s="16">
        <f t="shared" si="17"/>
        <v>133.33332817108635</v>
      </c>
      <c r="E168" s="21">
        <f t="shared" si="18"/>
        <v>43047.569999999992</v>
      </c>
    </row>
    <row r="169" spans="1:5" ht="42.75" customHeight="1" x14ac:dyDescent="0.2">
      <c r="A169" s="35" t="s">
        <v>340</v>
      </c>
      <c r="B169" s="250">
        <v>36337.370000000003</v>
      </c>
      <c r="C169" s="250">
        <v>48449.83</v>
      </c>
      <c r="D169" s="16">
        <f t="shared" ref="D169" si="19">C169/B169*100</f>
        <v>133.33334250662608</v>
      </c>
      <c r="E169" s="21">
        <f t="shared" ref="E169" si="20">C169-B169</f>
        <v>12112.46</v>
      </c>
    </row>
    <row r="170" spans="1:5" x14ac:dyDescent="0.2">
      <c r="A170" s="35" t="s">
        <v>201</v>
      </c>
      <c r="B170" s="41">
        <v>48766.97</v>
      </c>
      <c r="C170" s="41">
        <v>60755.93</v>
      </c>
      <c r="D170" s="16">
        <f t="shared" si="17"/>
        <v>124.5841806452195</v>
      </c>
      <c r="E170" s="21">
        <f t="shared" si="18"/>
        <v>11988.96</v>
      </c>
    </row>
    <row r="171" spans="1:5" x14ac:dyDescent="0.2">
      <c r="A171" s="35" t="s">
        <v>204</v>
      </c>
      <c r="B171" s="41">
        <v>118917.57</v>
      </c>
      <c r="C171" s="41">
        <v>158556.76</v>
      </c>
      <c r="D171" s="16">
        <f t="shared" si="17"/>
        <v>133.33333333333331</v>
      </c>
      <c r="E171" s="21">
        <f t="shared" si="18"/>
        <v>39639.19</v>
      </c>
    </row>
    <row r="172" spans="1:5" x14ac:dyDescent="0.2">
      <c r="A172" s="35" t="s">
        <v>209</v>
      </c>
      <c r="B172" s="41">
        <v>1364378.25</v>
      </c>
      <c r="C172" s="41">
        <v>1819171</v>
      </c>
      <c r="D172" s="16">
        <f t="shared" si="17"/>
        <v>133.33333333333331</v>
      </c>
      <c r="E172" s="21">
        <f t="shared" si="18"/>
        <v>454792.75</v>
      </c>
    </row>
    <row r="173" spans="1:5" x14ac:dyDescent="0.2">
      <c r="A173" s="62" t="s">
        <v>211</v>
      </c>
      <c r="B173" s="41">
        <v>454305</v>
      </c>
      <c r="C173" s="41">
        <v>605740</v>
      </c>
      <c r="D173" s="16">
        <f t="shared" si="17"/>
        <v>133.33333333333331</v>
      </c>
      <c r="E173" s="21">
        <f t="shared" si="18"/>
        <v>151435</v>
      </c>
    </row>
    <row r="174" spans="1:5" x14ac:dyDescent="0.2">
      <c r="A174" s="36" t="s">
        <v>67</v>
      </c>
      <c r="B174" s="15">
        <f>B165+B166+B167+B168+B169+B170+B171+B172+B173</f>
        <v>2791697.33</v>
      </c>
      <c r="C174" s="15">
        <f>C165+C166+C167+C168+C169+C170+C171+C172+C173</f>
        <v>3717996.41</v>
      </c>
      <c r="D174" s="17">
        <f t="shared" si="17"/>
        <v>133.18049811653472</v>
      </c>
      <c r="E174" s="18">
        <f t="shared" si="18"/>
        <v>926299.08000000007</v>
      </c>
    </row>
    <row r="175" spans="1:5" ht="13.5" thickBot="1" x14ac:dyDescent="0.25">
      <c r="A175" s="42" t="s">
        <v>69</v>
      </c>
      <c r="B175" s="42">
        <f>B155+B163+B174</f>
        <v>17533800.77</v>
      </c>
      <c r="C175" s="42">
        <f>C155+C163+C174</f>
        <v>11852379.960000001</v>
      </c>
      <c r="D175" s="17">
        <f t="shared" si="17"/>
        <v>67.597323110224892</v>
      </c>
      <c r="E175" s="18">
        <f t="shared" si="18"/>
        <v>-5681420.8099999987</v>
      </c>
    </row>
    <row r="176" spans="1:5" ht="13.5" thickBot="1" x14ac:dyDescent="0.25">
      <c r="A176" s="50" t="s">
        <v>70</v>
      </c>
      <c r="B176" s="15">
        <f>B122+B175</f>
        <v>137140913.77000001</v>
      </c>
      <c r="C176" s="15">
        <f>C122+C175</f>
        <v>117875993.39000002</v>
      </c>
      <c r="D176" s="17">
        <f t="shared" si="17"/>
        <v>85.952463163320232</v>
      </c>
      <c r="E176" s="18">
        <f t="shared" si="18"/>
        <v>-19264920.379999995</v>
      </c>
    </row>
    <row r="177" spans="1:5" x14ac:dyDescent="0.2">
      <c r="A177" s="374" t="s">
        <v>580</v>
      </c>
      <c r="B177" s="375"/>
      <c r="C177" s="375"/>
      <c r="D177" s="375"/>
      <c r="E177" s="375"/>
    </row>
  </sheetData>
  <mergeCells count="12">
    <mergeCell ref="A177:E177"/>
    <mergeCell ref="A1:E1"/>
    <mergeCell ref="A2:E2"/>
    <mergeCell ref="A4:E4"/>
    <mergeCell ref="A5:E5"/>
    <mergeCell ref="A55:E55"/>
    <mergeCell ref="A74:E74"/>
    <mergeCell ref="A75:E75"/>
    <mergeCell ref="A123:E123"/>
    <mergeCell ref="A124:E124"/>
    <mergeCell ref="A156:E156"/>
    <mergeCell ref="A164:E164"/>
  </mergeCells>
  <pageMargins left="1.1023622047244095" right="0.39370078740157483" top="0.35433070866141736" bottom="0.35433070866141736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дод 1</vt:lpstr>
      <vt:lpstr>Дод 2</vt:lpstr>
      <vt:lpstr>дод 3</vt:lpstr>
      <vt:lpstr>дод 4</vt:lpstr>
      <vt:lpstr>аналіз 9 міс. 2019</vt:lpstr>
      <vt:lpstr>'Дод 2'!Заголовки_для_печати</vt:lpstr>
      <vt:lpstr>'дод 3'!Заголовки_для_печати</vt:lpstr>
      <vt:lpstr>'аналіз 9 міс. 2019'!Область_печати</vt:lpstr>
    </vt:vector>
  </TitlesOfParts>
  <Company>М.Рада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Admin</cp:lastModifiedBy>
  <cp:lastPrinted>2019-08-01T11:49:49Z</cp:lastPrinted>
  <dcterms:created xsi:type="dcterms:W3CDTF">2004-01-19T13:15:00Z</dcterms:created>
  <dcterms:modified xsi:type="dcterms:W3CDTF">2019-10-23T05:42:22Z</dcterms:modified>
</cp:coreProperties>
</file>