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225" windowWidth="12120" windowHeight="6930"/>
  </bookViews>
  <sheets>
    <sheet name="дод 1" sheetId="45" r:id="rId1"/>
    <sheet name="Дод 2" sheetId="46" r:id="rId2"/>
    <sheet name="дод 3" sheetId="49" r:id="rId3"/>
    <sheet name="дод 4" sheetId="41" r:id="rId4"/>
    <sheet name="І квартал 2020" sheetId="47" r:id="rId5"/>
  </sheets>
  <definedNames>
    <definedName name="_xlnm.Print_Titles" localSheetId="1">'Дод 2'!$6:$7</definedName>
    <definedName name="_xlnm.Print_Titles" localSheetId="2">'дод 3'!$6:$7</definedName>
    <definedName name="_xlnm.Print_Area" localSheetId="4">'І квартал 2020'!$A$1:$E$183</definedName>
  </definedNames>
  <calcPr calcId="144525"/>
</workbook>
</file>

<file path=xl/calcChain.xml><?xml version="1.0" encoding="utf-8"?>
<calcChain xmlns="http://schemas.openxmlformats.org/spreadsheetml/2006/main">
  <c r="H79" i="49" l="1"/>
  <c r="J103" i="49"/>
  <c r="I103" i="49"/>
  <c r="H103" i="49"/>
  <c r="G104" i="49"/>
  <c r="L106" i="49"/>
  <c r="G106" i="49"/>
  <c r="S106" i="49" s="1"/>
  <c r="G107" i="49"/>
  <c r="G108" i="49"/>
  <c r="G109" i="49"/>
  <c r="G110" i="49"/>
  <c r="G111" i="49"/>
  <c r="G112" i="49"/>
  <c r="G114" i="49"/>
  <c r="C180" i="47"/>
  <c r="B180" i="47"/>
  <c r="D174" i="47"/>
  <c r="E174" i="47"/>
  <c r="C168" i="47"/>
  <c r="B168" i="47"/>
  <c r="D167" i="47"/>
  <c r="E166" i="47"/>
  <c r="E167" i="47"/>
  <c r="D166" i="47"/>
  <c r="B158" i="47"/>
  <c r="E153" i="47"/>
  <c r="C120" i="47"/>
  <c r="B120" i="47"/>
  <c r="E115" i="47"/>
  <c r="G103" i="49" l="1"/>
  <c r="D96" i="47"/>
  <c r="E96" i="47"/>
  <c r="E114" i="41" l="1"/>
  <c r="D114" i="41"/>
  <c r="G108" i="41"/>
  <c r="D102" i="41"/>
  <c r="E102" i="41"/>
  <c r="C102" i="41"/>
  <c r="F101" i="41"/>
  <c r="G101" i="41"/>
  <c r="F100" i="41"/>
  <c r="G100" i="41"/>
  <c r="E92" i="41"/>
  <c r="D92" i="41"/>
  <c r="C92" i="41"/>
  <c r="G87" i="41"/>
  <c r="E54" i="41"/>
  <c r="D54" i="41"/>
  <c r="C54" i="41"/>
  <c r="G49" i="41" l="1"/>
  <c r="F30" i="41" l="1"/>
  <c r="G30" i="41"/>
  <c r="C21" i="47" l="1"/>
  <c r="B40" i="47"/>
  <c r="C40" i="47"/>
  <c r="E48" i="47"/>
  <c r="E21" i="47"/>
  <c r="C95" i="45"/>
  <c r="D75" i="45"/>
  <c r="D58" i="45"/>
  <c r="D63" i="45"/>
  <c r="D23" i="45"/>
  <c r="D26" i="45"/>
  <c r="D28" i="45"/>
  <c r="Q114" i="49"/>
  <c r="P114" i="49"/>
  <c r="O114" i="49"/>
  <c r="K114" i="49"/>
  <c r="J114" i="49"/>
  <c r="R112" i="49"/>
  <c r="L112" i="49" s="1"/>
  <c r="S112" i="49" s="1"/>
  <c r="R111" i="49"/>
  <c r="L111" i="49" s="1"/>
  <c r="S111" i="49" s="1"/>
  <c r="R110" i="49"/>
  <c r="L110" i="49" s="1"/>
  <c r="R109" i="49"/>
  <c r="L109" i="49" s="1"/>
  <c r="R108" i="49"/>
  <c r="R103" i="49" s="1"/>
  <c r="Q108" i="49"/>
  <c r="L108" i="49"/>
  <c r="L107" i="49"/>
  <c r="S107" i="49"/>
  <c r="L105" i="49"/>
  <c r="G105" i="49"/>
  <c r="R104" i="49"/>
  <c r="L104" i="49" s="1"/>
  <c r="G102" i="49"/>
  <c r="Q103" i="49"/>
  <c r="Q102" i="49" s="1"/>
  <c r="P103" i="49"/>
  <c r="O103" i="49"/>
  <c r="O102" i="49" s="1"/>
  <c r="N103" i="49"/>
  <c r="N102" i="49" s="1"/>
  <c r="M103" i="49"/>
  <c r="M102" i="49" s="1"/>
  <c r="K103" i="49"/>
  <c r="K102" i="49" s="1"/>
  <c r="J102" i="49"/>
  <c r="I102" i="49"/>
  <c r="H102" i="49"/>
  <c r="P102" i="49"/>
  <c r="R101" i="49"/>
  <c r="L101" i="49" s="1"/>
  <c r="S101" i="49" s="1"/>
  <c r="R100" i="49"/>
  <c r="L100" i="49" s="1"/>
  <c r="S100" i="49" s="1"/>
  <c r="R99" i="49"/>
  <c r="L99" i="49" s="1"/>
  <c r="G99" i="49"/>
  <c r="R98" i="49"/>
  <c r="Q98" i="49"/>
  <c r="L98" i="49"/>
  <c r="G98" i="49"/>
  <c r="R97" i="49"/>
  <c r="L97" i="49" s="1"/>
  <c r="G97" i="49"/>
  <c r="S97" i="49" s="1"/>
  <c r="L96" i="49"/>
  <c r="G96" i="49"/>
  <c r="R95" i="49"/>
  <c r="L95" i="49" s="1"/>
  <c r="S95" i="49" s="1"/>
  <c r="R94" i="49"/>
  <c r="L94" i="49" s="1"/>
  <c r="G94" i="49"/>
  <c r="R93" i="49"/>
  <c r="L93" i="49" s="1"/>
  <c r="G93" i="49"/>
  <c r="R92" i="49"/>
  <c r="L92" i="49" s="1"/>
  <c r="G92" i="49"/>
  <c r="R91" i="49"/>
  <c r="L91" i="49" s="1"/>
  <c r="S91" i="49" s="1"/>
  <c r="R90" i="49"/>
  <c r="L90" i="49" s="1"/>
  <c r="G90" i="49"/>
  <c r="R89" i="49"/>
  <c r="L89" i="49" s="1"/>
  <c r="G89" i="49"/>
  <c r="R88" i="49"/>
  <c r="L88" i="49" s="1"/>
  <c r="S88" i="49" s="1"/>
  <c r="R87" i="49"/>
  <c r="L87" i="49" s="1"/>
  <c r="G87" i="49"/>
  <c r="G79" i="49" s="1"/>
  <c r="R86" i="49"/>
  <c r="L86" i="49" s="1"/>
  <c r="G86" i="49"/>
  <c r="G78" i="49" s="1"/>
  <c r="R85" i="49"/>
  <c r="L85" i="49" s="1"/>
  <c r="G85" i="49"/>
  <c r="R84" i="49"/>
  <c r="L84" i="49"/>
  <c r="G84" i="49"/>
  <c r="L83" i="49"/>
  <c r="G83" i="49"/>
  <c r="R82" i="49"/>
  <c r="L82" i="49" s="1"/>
  <c r="G82" i="49"/>
  <c r="L81" i="49"/>
  <c r="G81" i="49"/>
  <c r="N80" i="49"/>
  <c r="L80" i="49"/>
  <c r="S80" i="49" s="1"/>
  <c r="Q79" i="49"/>
  <c r="P79" i="49"/>
  <c r="O79" i="49"/>
  <c r="N79" i="49"/>
  <c r="M79" i="49"/>
  <c r="R79" i="49" s="1"/>
  <c r="Q78" i="49"/>
  <c r="P78" i="49"/>
  <c r="O78" i="49"/>
  <c r="N78" i="49"/>
  <c r="M78" i="49"/>
  <c r="R78" i="49" s="1"/>
  <c r="L78" i="49" s="1"/>
  <c r="J78" i="49"/>
  <c r="I78" i="49"/>
  <c r="H78" i="49"/>
  <c r="Q77" i="49"/>
  <c r="P77" i="49"/>
  <c r="O77" i="49"/>
  <c r="N77" i="49"/>
  <c r="M77" i="49"/>
  <c r="R77" i="49" s="1"/>
  <c r="J77" i="49"/>
  <c r="I77" i="49"/>
  <c r="H77" i="49"/>
  <c r="G77" i="49"/>
  <c r="R76" i="49"/>
  <c r="N76" i="49"/>
  <c r="L76" i="49"/>
  <c r="S76" i="49" s="1"/>
  <c r="N75" i="49"/>
  <c r="M75" i="49"/>
  <c r="R75" i="49" s="1"/>
  <c r="L75" i="49" s="1"/>
  <c r="H75" i="49"/>
  <c r="G75" i="49" s="1"/>
  <c r="R74" i="49"/>
  <c r="L74" i="49" s="1"/>
  <c r="I74" i="49"/>
  <c r="H74" i="49"/>
  <c r="G74" i="49" s="1"/>
  <c r="S74" i="49" s="1"/>
  <c r="Q73" i="49"/>
  <c r="Q72" i="49" s="1"/>
  <c r="P73" i="49"/>
  <c r="O73" i="49"/>
  <c r="N73" i="49"/>
  <c r="N72" i="49" s="1"/>
  <c r="M73" i="49"/>
  <c r="M72" i="49" s="1"/>
  <c r="K73" i="49"/>
  <c r="K72" i="49" s="1"/>
  <c r="J73" i="49"/>
  <c r="I73" i="49"/>
  <c r="I72" i="49" s="1"/>
  <c r="H73" i="49"/>
  <c r="H72" i="49" s="1"/>
  <c r="P72" i="49"/>
  <c r="J72" i="49"/>
  <c r="R71" i="49"/>
  <c r="L71" i="49"/>
  <c r="G71" i="49"/>
  <c r="R70" i="49"/>
  <c r="Q70" i="49"/>
  <c r="L70" i="49"/>
  <c r="G70" i="49"/>
  <c r="R69" i="49"/>
  <c r="L69" i="49" s="1"/>
  <c r="S69" i="49" s="1"/>
  <c r="G69" i="49"/>
  <c r="R68" i="49"/>
  <c r="Q68" i="49"/>
  <c r="L68" i="49"/>
  <c r="G68" i="49"/>
  <c r="R67" i="49"/>
  <c r="Q67" i="49"/>
  <c r="L67" i="49"/>
  <c r="G67" i="49"/>
  <c r="R66" i="49"/>
  <c r="Q66" i="49"/>
  <c r="L66" i="49"/>
  <c r="G66" i="49"/>
  <c r="R65" i="49"/>
  <c r="Q65" i="49"/>
  <c r="L65" i="49"/>
  <c r="G65" i="49"/>
  <c r="S65" i="49"/>
  <c r="R64" i="49"/>
  <c r="Q64" i="49"/>
  <c r="L64" i="49"/>
  <c r="G64" i="49"/>
  <c r="S64" i="49" s="1"/>
  <c r="R63" i="49"/>
  <c r="Q63" i="49"/>
  <c r="L63" i="49"/>
  <c r="G63" i="49"/>
  <c r="S63" i="49" s="1"/>
  <c r="R62" i="49"/>
  <c r="Q62" i="49"/>
  <c r="L62" i="49"/>
  <c r="S62" i="49" s="1"/>
  <c r="R61" i="49"/>
  <c r="Q61" i="49"/>
  <c r="L61" i="49"/>
  <c r="G61" i="49"/>
  <c r="Q60" i="49"/>
  <c r="L60" i="49"/>
  <c r="G60" i="49"/>
  <c r="R59" i="49"/>
  <c r="Q59" i="49"/>
  <c r="L59" i="49"/>
  <c r="S59" i="49" s="1"/>
  <c r="R58" i="49"/>
  <c r="L58" i="49" s="1"/>
  <c r="G58" i="49"/>
  <c r="R57" i="49"/>
  <c r="L57" i="49" s="1"/>
  <c r="G57" i="49"/>
  <c r="R56" i="49"/>
  <c r="L56" i="49" s="1"/>
  <c r="G56" i="49"/>
  <c r="R55" i="49"/>
  <c r="Q55" i="49"/>
  <c r="L55" i="49"/>
  <c r="G55" i="49"/>
  <c r="S55" i="49" s="1"/>
  <c r="R54" i="49"/>
  <c r="L54" i="49" s="1"/>
  <c r="G54" i="49"/>
  <c r="L53" i="49"/>
  <c r="S53" i="49" s="1"/>
  <c r="L52" i="49"/>
  <c r="G52" i="49"/>
  <c r="S52" i="49" s="1"/>
  <c r="R51" i="49"/>
  <c r="L51" i="49" s="1"/>
  <c r="S51" i="49" s="1"/>
  <c r="R50" i="49"/>
  <c r="L50" i="49" s="1"/>
  <c r="G50" i="49"/>
  <c r="R49" i="49"/>
  <c r="L49" i="49" s="1"/>
  <c r="G49" i="49"/>
  <c r="R48" i="49"/>
  <c r="L48" i="49" s="1"/>
  <c r="G48" i="49"/>
  <c r="R47" i="49"/>
  <c r="L47" i="49" s="1"/>
  <c r="G47" i="49"/>
  <c r="R46" i="49"/>
  <c r="L46" i="49" s="1"/>
  <c r="G46" i="49"/>
  <c r="L45" i="49"/>
  <c r="G45" i="49"/>
  <c r="S45" i="49"/>
  <c r="R44" i="49"/>
  <c r="L44" i="49"/>
  <c r="G44" i="49"/>
  <c r="R43" i="49"/>
  <c r="L43" i="49" s="1"/>
  <c r="G43" i="49"/>
  <c r="L42" i="49"/>
  <c r="G42" i="49"/>
  <c r="L41" i="49"/>
  <c r="G41" i="49"/>
  <c r="L40" i="49"/>
  <c r="G40" i="49"/>
  <c r="R39" i="49"/>
  <c r="L39" i="49" s="1"/>
  <c r="S39" i="49" s="1"/>
  <c r="G39" i="49"/>
  <c r="R38" i="49"/>
  <c r="L38" i="49" s="1"/>
  <c r="K38" i="49"/>
  <c r="G38" i="49" s="1"/>
  <c r="R37" i="49"/>
  <c r="L37" i="49" s="1"/>
  <c r="S37" i="49" s="1"/>
  <c r="R36" i="49"/>
  <c r="L36" i="49" s="1"/>
  <c r="G36" i="49"/>
  <c r="R35" i="49"/>
  <c r="L35" i="49" s="1"/>
  <c r="G35" i="49"/>
  <c r="R34" i="49"/>
  <c r="L34" i="49" s="1"/>
  <c r="S34" i="49" s="1"/>
  <c r="R33" i="49"/>
  <c r="L33" i="49" s="1"/>
  <c r="S33" i="49" s="1"/>
  <c r="R32" i="49"/>
  <c r="L32" i="49" s="1"/>
  <c r="G32" i="49"/>
  <c r="R31" i="49"/>
  <c r="L31" i="49" s="1"/>
  <c r="G31" i="49"/>
  <c r="R30" i="49"/>
  <c r="L30" i="49" s="1"/>
  <c r="G30" i="49"/>
  <c r="R29" i="49"/>
  <c r="L29" i="49" s="1"/>
  <c r="S29" i="49" s="1"/>
  <c r="R28" i="49"/>
  <c r="L28" i="49" s="1"/>
  <c r="S28" i="49" s="1"/>
  <c r="G28" i="49"/>
  <c r="R27" i="49"/>
  <c r="L27" i="49" s="1"/>
  <c r="G27" i="49"/>
  <c r="R26" i="49"/>
  <c r="L26" i="49" s="1"/>
  <c r="G26" i="49"/>
  <c r="R25" i="49"/>
  <c r="L25" i="49" s="1"/>
  <c r="G25" i="49"/>
  <c r="L24" i="49"/>
  <c r="G24" i="49"/>
  <c r="R23" i="49"/>
  <c r="L23" i="49" s="1"/>
  <c r="G23" i="49"/>
  <c r="R22" i="49"/>
  <c r="L22" i="49" s="1"/>
  <c r="G22" i="49"/>
  <c r="R21" i="49"/>
  <c r="L21" i="49" s="1"/>
  <c r="G21" i="49"/>
  <c r="S21" i="49" s="1"/>
  <c r="K20" i="49"/>
  <c r="G20" i="49" s="1"/>
  <c r="R19" i="49"/>
  <c r="L19" i="49" s="1"/>
  <c r="G19" i="49"/>
  <c r="R18" i="49"/>
  <c r="L18" i="49" s="1"/>
  <c r="G18" i="49"/>
  <c r="R17" i="49"/>
  <c r="L17" i="49" s="1"/>
  <c r="G17" i="49"/>
  <c r="R16" i="49"/>
  <c r="L16" i="49" s="1"/>
  <c r="G16" i="49"/>
  <c r="R15" i="49"/>
  <c r="G15" i="49"/>
  <c r="Q14" i="49"/>
  <c r="Q115" i="49" s="1"/>
  <c r="P14" i="49"/>
  <c r="P115" i="49" s="1"/>
  <c r="O14" i="49"/>
  <c r="O115" i="49" s="1"/>
  <c r="N14" i="49"/>
  <c r="M14" i="49"/>
  <c r="K14" i="49"/>
  <c r="K115" i="49" s="1"/>
  <c r="J14" i="49"/>
  <c r="J115" i="49" s="1"/>
  <c r="I14" i="49"/>
  <c r="H14" i="49"/>
  <c r="N13" i="49"/>
  <c r="M13" i="49"/>
  <c r="M114" i="49" s="1"/>
  <c r="I13" i="49"/>
  <c r="I114" i="49" s="1"/>
  <c r="H13" i="49"/>
  <c r="R12" i="49"/>
  <c r="L12" i="49"/>
  <c r="G12" i="49"/>
  <c r="S12" i="49" s="1"/>
  <c r="Q11" i="49"/>
  <c r="P11" i="49"/>
  <c r="O11" i="49"/>
  <c r="O10" i="49" s="1"/>
  <c r="N11" i="49"/>
  <c r="N10" i="49" s="1"/>
  <c r="M11" i="49"/>
  <c r="M10" i="49" s="1"/>
  <c r="J11" i="49"/>
  <c r="J10" i="49" s="1"/>
  <c r="I11" i="49"/>
  <c r="H11" i="49"/>
  <c r="H10" i="49" s="1"/>
  <c r="Q10" i="49"/>
  <c r="P10" i="49"/>
  <c r="P113" i="49" s="1"/>
  <c r="I10" i="49"/>
  <c r="S26" i="49"/>
  <c r="R13" i="49"/>
  <c r="R114" i="49" s="1"/>
  <c r="S36" i="49"/>
  <c r="S89" i="49"/>
  <c r="S109" i="49"/>
  <c r="S110" i="49"/>
  <c r="B16" i="47"/>
  <c r="B23" i="47"/>
  <c r="B53" i="47" s="1"/>
  <c r="B54" i="47" s="1"/>
  <c r="C16" i="47"/>
  <c r="C23" i="47"/>
  <c r="D21" i="46"/>
  <c r="C21" i="46"/>
  <c r="D19" i="46"/>
  <c r="C19" i="46"/>
  <c r="D69" i="45"/>
  <c r="C78" i="45"/>
  <c r="E74" i="45"/>
  <c r="D20" i="45"/>
  <c r="F79" i="45"/>
  <c r="B181" i="47"/>
  <c r="E178" i="47"/>
  <c r="C124" i="47"/>
  <c r="B124" i="47"/>
  <c r="D118" i="47"/>
  <c r="E118" i="47"/>
  <c r="C114" i="41"/>
  <c r="G114" i="41"/>
  <c r="G112" i="41"/>
  <c r="C58" i="41"/>
  <c r="E58" i="41"/>
  <c r="D58" i="41"/>
  <c r="G52" i="41"/>
  <c r="D179" i="47"/>
  <c r="E179" i="47"/>
  <c r="D175" i="47"/>
  <c r="E175" i="47"/>
  <c r="D89" i="47"/>
  <c r="E89" i="47"/>
  <c r="E177" i="47"/>
  <c r="D177" i="47"/>
  <c r="E176" i="47"/>
  <c r="D176" i="47"/>
  <c r="E173" i="47"/>
  <c r="D173" i="47"/>
  <c r="E171" i="47"/>
  <c r="D171" i="47"/>
  <c r="E170" i="47"/>
  <c r="D170" i="47"/>
  <c r="E165" i="47"/>
  <c r="D165" i="47"/>
  <c r="E164" i="47"/>
  <c r="D164" i="47"/>
  <c r="E163" i="47"/>
  <c r="D163" i="47"/>
  <c r="E162" i="47"/>
  <c r="D162" i="47"/>
  <c r="E161" i="47"/>
  <c r="D161" i="47"/>
  <c r="E160" i="47"/>
  <c r="D160" i="47"/>
  <c r="C158" i="47"/>
  <c r="E157" i="47"/>
  <c r="E156" i="47"/>
  <c r="E155" i="47"/>
  <c r="E154" i="47"/>
  <c r="D154" i="47"/>
  <c r="E152" i="47"/>
  <c r="E151" i="47"/>
  <c r="E150" i="47"/>
  <c r="D150" i="47"/>
  <c r="E149" i="47"/>
  <c r="D149" i="47"/>
  <c r="E148" i="47"/>
  <c r="E147" i="47"/>
  <c r="E146" i="47"/>
  <c r="E145" i="47"/>
  <c r="E144" i="47"/>
  <c r="E143" i="47"/>
  <c r="D143" i="47"/>
  <c r="E142" i="47"/>
  <c r="E141" i="47"/>
  <c r="E140" i="47"/>
  <c r="E139" i="47"/>
  <c r="E138" i="47"/>
  <c r="E137" i="47"/>
  <c r="E136" i="47"/>
  <c r="E135" i="47"/>
  <c r="E134" i="47"/>
  <c r="E133" i="47"/>
  <c r="E132" i="47"/>
  <c r="E131" i="47"/>
  <c r="E130" i="47"/>
  <c r="E129" i="47"/>
  <c r="E128" i="47"/>
  <c r="E127" i="47"/>
  <c r="E123" i="47"/>
  <c r="D123" i="47"/>
  <c r="E122" i="47"/>
  <c r="D122" i="47"/>
  <c r="E121" i="47"/>
  <c r="D121" i="47"/>
  <c r="E119" i="47"/>
  <c r="E117" i="47"/>
  <c r="E116" i="47"/>
  <c r="D116" i="47"/>
  <c r="E114" i="47"/>
  <c r="D114" i="47"/>
  <c r="E113" i="47"/>
  <c r="D113" i="47"/>
  <c r="E112" i="47"/>
  <c r="E111" i="47"/>
  <c r="D111" i="47"/>
  <c r="E110" i="47"/>
  <c r="E109" i="47"/>
  <c r="D109" i="47"/>
  <c r="E108" i="47"/>
  <c r="D108" i="47"/>
  <c r="E107" i="47"/>
  <c r="D107" i="47"/>
  <c r="E106" i="47"/>
  <c r="D106" i="47"/>
  <c r="E105" i="47"/>
  <c r="D105" i="47"/>
  <c r="E104" i="47"/>
  <c r="E103" i="47"/>
  <c r="D103" i="47"/>
  <c r="E102" i="47"/>
  <c r="D102" i="47"/>
  <c r="E101" i="47"/>
  <c r="D101" i="47"/>
  <c r="E100" i="47"/>
  <c r="D100" i="47"/>
  <c r="E99" i="47"/>
  <c r="D99" i="47"/>
  <c r="E98" i="47"/>
  <c r="D98" i="47"/>
  <c r="E97" i="47"/>
  <c r="D97" i="47"/>
  <c r="E95" i="47"/>
  <c r="D95" i="47"/>
  <c r="E94" i="47"/>
  <c r="E93" i="47"/>
  <c r="D93" i="47"/>
  <c r="E92" i="47"/>
  <c r="D92" i="47"/>
  <c r="E91" i="47"/>
  <c r="D91" i="47"/>
  <c r="E90" i="47"/>
  <c r="E88" i="47"/>
  <c r="D88" i="47"/>
  <c r="E87" i="47"/>
  <c r="D87" i="47"/>
  <c r="E86" i="47"/>
  <c r="D86" i="47"/>
  <c r="E85" i="47"/>
  <c r="D85" i="47"/>
  <c r="E84" i="47"/>
  <c r="D84" i="47"/>
  <c r="E83" i="47"/>
  <c r="D83" i="47"/>
  <c r="E82" i="47"/>
  <c r="D82" i="47"/>
  <c r="E81" i="47"/>
  <c r="D81" i="47"/>
  <c r="E80" i="47"/>
  <c r="D80" i="47"/>
  <c r="E79" i="47"/>
  <c r="D79" i="47"/>
  <c r="E78" i="47"/>
  <c r="D78" i="47"/>
  <c r="E77" i="47"/>
  <c r="D77" i="47"/>
  <c r="E76" i="47"/>
  <c r="D76" i="47"/>
  <c r="E70" i="47"/>
  <c r="E67" i="47"/>
  <c r="E66" i="47"/>
  <c r="E65" i="47"/>
  <c r="D65" i="47"/>
  <c r="E64" i="47"/>
  <c r="D64" i="47"/>
  <c r="E63" i="47"/>
  <c r="D63" i="47"/>
  <c r="E62" i="47"/>
  <c r="D62" i="47"/>
  <c r="E61" i="47"/>
  <c r="D61" i="47"/>
  <c r="C60" i="47"/>
  <c r="B60" i="47"/>
  <c r="B68" i="47" s="1"/>
  <c r="E59" i="47"/>
  <c r="E58" i="47"/>
  <c r="E57" i="47"/>
  <c r="E56" i="47"/>
  <c r="D56" i="47"/>
  <c r="E51" i="47"/>
  <c r="E50" i="47"/>
  <c r="D50" i="47"/>
  <c r="E49" i="47"/>
  <c r="D48" i="47"/>
  <c r="E47" i="47"/>
  <c r="E46" i="47"/>
  <c r="D46" i="47"/>
  <c r="E45" i="47"/>
  <c r="D45" i="47"/>
  <c r="E44" i="47"/>
  <c r="E43" i="47"/>
  <c r="D43" i="47"/>
  <c r="E42" i="47"/>
  <c r="D42" i="47"/>
  <c r="E41" i="47"/>
  <c r="E40" i="47" s="1"/>
  <c r="E39" i="47"/>
  <c r="E37" i="47"/>
  <c r="E36" i="47"/>
  <c r="E35" i="47"/>
  <c r="E34" i="47"/>
  <c r="D34" i="47"/>
  <c r="E33" i="47"/>
  <c r="D33" i="47"/>
  <c r="E32" i="47"/>
  <c r="E31" i="47"/>
  <c r="D31" i="47"/>
  <c r="E30" i="47"/>
  <c r="D30" i="47"/>
  <c r="E29" i="47"/>
  <c r="D29" i="47"/>
  <c r="E28" i="47"/>
  <c r="D28" i="47"/>
  <c r="E27" i="47"/>
  <c r="D27" i="47"/>
  <c r="E26" i="47"/>
  <c r="D26" i="47"/>
  <c r="E25" i="47"/>
  <c r="D25" i="47"/>
  <c r="E24" i="47"/>
  <c r="D24" i="47"/>
  <c r="D23" i="47"/>
  <c r="E22" i="47"/>
  <c r="D21" i="47"/>
  <c r="E20" i="47"/>
  <c r="D20" i="47"/>
  <c r="E19" i="47"/>
  <c r="D19" i="47"/>
  <c r="E18" i="47"/>
  <c r="D18" i="47"/>
  <c r="E17" i="47"/>
  <c r="D17" i="47"/>
  <c r="E16" i="47"/>
  <c r="E15" i="47"/>
  <c r="D15" i="47"/>
  <c r="E14" i="47"/>
  <c r="E13" i="47"/>
  <c r="E12" i="47"/>
  <c r="D12" i="47"/>
  <c r="E11" i="47"/>
  <c r="D11" i="47"/>
  <c r="E10" i="47"/>
  <c r="E9" i="47"/>
  <c r="E8" i="47"/>
  <c r="D8" i="47"/>
  <c r="E7" i="47"/>
  <c r="D7" i="47"/>
  <c r="E6" i="47"/>
  <c r="D6" i="47"/>
  <c r="D60" i="47"/>
  <c r="D40" i="47"/>
  <c r="E180" i="47"/>
  <c r="D16" i="47"/>
  <c r="E23" i="47"/>
  <c r="C68" i="47"/>
  <c r="C71" i="47" s="1"/>
  <c r="D180" i="47"/>
  <c r="M106" i="46"/>
  <c r="L106" i="46"/>
  <c r="F106" i="46"/>
  <c r="E106" i="46"/>
  <c r="M105" i="46"/>
  <c r="L105" i="46"/>
  <c r="J105" i="46"/>
  <c r="F105" i="46"/>
  <c r="E105" i="46"/>
  <c r="M104" i="46"/>
  <c r="L104" i="46"/>
  <c r="F104" i="46"/>
  <c r="E104" i="46"/>
  <c r="M103" i="46"/>
  <c r="L103" i="46"/>
  <c r="J103" i="46"/>
  <c r="F103" i="46"/>
  <c r="E103" i="46"/>
  <c r="M102" i="46"/>
  <c r="L102" i="46"/>
  <c r="J102" i="46"/>
  <c r="F102" i="46"/>
  <c r="E102" i="46"/>
  <c r="M101" i="46"/>
  <c r="L101" i="46"/>
  <c r="F101" i="46"/>
  <c r="E101" i="46"/>
  <c r="I100" i="46"/>
  <c r="H100" i="46"/>
  <c r="G100" i="46"/>
  <c r="D100" i="46"/>
  <c r="C100" i="46"/>
  <c r="L100" i="46" s="1"/>
  <c r="M99" i="46"/>
  <c r="L99" i="46"/>
  <c r="J99" i="46"/>
  <c r="F99" i="46"/>
  <c r="E99" i="46"/>
  <c r="H98" i="46"/>
  <c r="J98" i="46" s="1"/>
  <c r="G98" i="46"/>
  <c r="D98" i="46"/>
  <c r="M98" i="46" s="1"/>
  <c r="C98" i="46"/>
  <c r="L98" i="46" s="1"/>
  <c r="M97" i="46"/>
  <c r="L97" i="46"/>
  <c r="F97" i="46"/>
  <c r="E97" i="46"/>
  <c r="M96" i="46"/>
  <c r="L96" i="46"/>
  <c r="J96" i="46"/>
  <c r="F96" i="46"/>
  <c r="E96" i="46"/>
  <c r="M95" i="46"/>
  <c r="L95" i="46"/>
  <c r="J95" i="46"/>
  <c r="F95" i="46"/>
  <c r="E95" i="46"/>
  <c r="M94" i="46"/>
  <c r="O94" i="46" s="1"/>
  <c r="L94" i="46"/>
  <c r="F94" i="46"/>
  <c r="E94" i="46"/>
  <c r="H93" i="46"/>
  <c r="J93" i="46" s="1"/>
  <c r="G93" i="46"/>
  <c r="G92" i="46" s="1"/>
  <c r="D93" i="46"/>
  <c r="D92" i="46" s="1"/>
  <c r="C93" i="46"/>
  <c r="L93" i="46" s="1"/>
  <c r="I92" i="46"/>
  <c r="H92" i="46"/>
  <c r="H91" i="46" s="1"/>
  <c r="I91" i="46"/>
  <c r="M90" i="46"/>
  <c r="L90" i="46"/>
  <c r="F90" i="46"/>
  <c r="E90" i="46"/>
  <c r="M89" i="46"/>
  <c r="L89" i="46"/>
  <c r="J89" i="46"/>
  <c r="F89" i="46"/>
  <c r="E89" i="46"/>
  <c r="I88" i="46"/>
  <c r="H88" i="46"/>
  <c r="G88" i="46"/>
  <c r="G87" i="46" s="1"/>
  <c r="D88" i="46"/>
  <c r="M88" i="46" s="1"/>
  <c r="C88" i="46"/>
  <c r="I87" i="46"/>
  <c r="H87" i="46"/>
  <c r="D87" i="46"/>
  <c r="M87" i="46" s="1"/>
  <c r="C87" i="46"/>
  <c r="M86" i="46"/>
  <c r="L86" i="46"/>
  <c r="J86" i="46"/>
  <c r="F86" i="46"/>
  <c r="E86" i="46"/>
  <c r="M85" i="46"/>
  <c r="L85" i="46"/>
  <c r="O85" i="46" s="1"/>
  <c r="J85" i="46"/>
  <c r="F85" i="46"/>
  <c r="E85" i="46"/>
  <c r="H84" i="46"/>
  <c r="G84" i="46"/>
  <c r="D84" i="46"/>
  <c r="D83" i="46" s="1"/>
  <c r="C84" i="46"/>
  <c r="F84" i="46"/>
  <c r="M82" i="46"/>
  <c r="L82" i="46"/>
  <c r="K82" i="46"/>
  <c r="J82" i="46"/>
  <c r="F82" i="46"/>
  <c r="E82" i="46"/>
  <c r="M81" i="46"/>
  <c r="L81" i="46"/>
  <c r="K81" i="46"/>
  <c r="J81" i="46"/>
  <c r="F81" i="46"/>
  <c r="E81" i="46"/>
  <c r="H80" i="46"/>
  <c r="G80" i="46"/>
  <c r="D80" i="46"/>
  <c r="C80" i="46"/>
  <c r="F80" i="46" s="1"/>
  <c r="M79" i="46"/>
  <c r="L79" i="46"/>
  <c r="K79" i="46"/>
  <c r="J79" i="46"/>
  <c r="F79" i="46"/>
  <c r="E79" i="46"/>
  <c r="M78" i="46"/>
  <c r="L78" i="46"/>
  <c r="K78" i="46"/>
  <c r="J78" i="46"/>
  <c r="F78" i="46"/>
  <c r="E78" i="46"/>
  <c r="M77" i="46"/>
  <c r="L77" i="46"/>
  <c r="K77" i="46"/>
  <c r="J77" i="46"/>
  <c r="F77" i="46"/>
  <c r="E77" i="46"/>
  <c r="H76" i="46"/>
  <c r="G76" i="46"/>
  <c r="D76" i="46"/>
  <c r="D75" i="46" s="1"/>
  <c r="C76" i="46"/>
  <c r="F76" i="46" s="1"/>
  <c r="G75" i="46"/>
  <c r="C75" i="46"/>
  <c r="F75" i="46" s="1"/>
  <c r="M74" i="46"/>
  <c r="O74" i="46" s="1"/>
  <c r="L74" i="46"/>
  <c r="J74" i="46"/>
  <c r="F74" i="46"/>
  <c r="E74" i="46"/>
  <c r="M73" i="46"/>
  <c r="L73" i="46"/>
  <c r="J73" i="46"/>
  <c r="F73" i="46"/>
  <c r="E73" i="46"/>
  <c r="M72" i="46"/>
  <c r="L72" i="46"/>
  <c r="J72" i="46"/>
  <c r="F72" i="46"/>
  <c r="E72" i="46"/>
  <c r="H71" i="46"/>
  <c r="J71" i="46" s="1"/>
  <c r="G71" i="46"/>
  <c r="D71" i="46"/>
  <c r="M71" i="46" s="1"/>
  <c r="C71" i="46"/>
  <c r="L71" i="46" s="1"/>
  <c r="N70" i="46"/>
  <c r="N52" i="46" s="1"/>
  <c r="N107" i="46" s="1"/>
  <c r="N108" i="46" s="1"/>
  <c r="I70" i="46"/>
  <c r="H70" i="46"/>
  <c r="G70" i="46"/>
  <c r="D70" i="46"/>
  <c r="M69" i="46"/>
  <c r="L69" i="46"/>
  <c r="F69" i="46"/>
  <c r="E69" i="46"/>
  <c r="M68" i="46"/>
  <c r="L68" i="46"/>
  <c r="O68" i="46" s="1"/>
  <c r="J68" i="46"/>
  <c r="F68" i="46"/>
  <c r="E68" i="46"/>
  <c r="M67" i="46"/>
  <c r="L67" i="46"/>
  <c r="J67" i="46"/>
  <c r="F67" i="46"/>
  <c r="E67" i="46"/>
  <c r="M66" i="46"/>
  <c r="L66" i="46"/>
  <c r="J66" i="46"/>
  <c r="F66" i="46"/>
  <c r="E66" i="46"/>
  <c r="H65" i="46"/>
  <c r="G65" i="46"/>
  <c r="D65" i="46"/>
  <c r="C65" i="46"/>
  <c r="L65" i="46" s="1"/>
  <c r="M64" i="46"/>
  <c r="L64" i="46"/>
  <c r="J64" i="46"/>
  <c r="F64" i="46"/>
  <c r="E64" i="46"/>
  <c r="H63" i="46"/>
  <c r="J63" i="46" s="1"/>
  <c r="G63" i="46"/>
  <c r="D63" i="46"/>
  <c r="M63" i="46" s="1"/>
  <c r="C63" i="46"/>
  <c r="M62" i="46"/>
  <c r="L62" i="46"/>
  <c r="J62" i="46"/>
  <c r="F62" i="46"/>
  <c r="E62" i="46"/>
  <c r="M61" i="46"/>
  <c r="L61" i="46"/>
  <c r="J61" i="46"/>
  <c r="F61" i="46"/>
  <c r="E61" i="46"/>
  <c r="M60" i="46"/>
  <c r="L60" i="46"/>
  <c r="J60" i="46"/>
  <c r="F60" i="46"/>
  <c r="E60" i="46"/>
  <c r="H59" i="46"/>
  <c r="G59" i="46"/>
  <c r="G58" i="46" s="1"/>
  <c r="D59" i="46"/>
  <c r="M59" i="46"/>
  <c r="C59" i="46"/>
  <c r="L59" i="46"/>
  <c r="M57" i="46"/>
  <c r="L57" i="46"/>
  <c r="O57" i="46"/>
  <c r="J57" i="46"/>
  <c r="F57" i="46"/>
  <c r="E57" i="46"/>
  <c r="M56" i="46"/>
  <c r="L56" i="46"/>
  <c r="J56" i="46"/>
  <c r="F56" i="46"/>
  <c r="E56" i="46"/>
  <c r="M55" i="46"/>
  <c r="L55" i="46"/>
  <c r="J55" i="46"/>
  <c r="F55" i="46"/>
  <c r="E55" i="46"/>
  <c r="H54" i="46"/>
  <c r="J54" i="46" s="1"/>
  <c r="G54" i="46"/>
  <c r="G53" i="46" s="1"/>
  <c r="D54" i="46"/>
  <c r="M54" i="46" s="1"/>
  <c r="C54" i="46"/>
  <c r="L54" i="46" s="1"/>
  <c r="C53" i="46"/>
  <c r="I52" i="46"/>
  <c r="I107" i="46" s="1"/>
  <c r="I108" i="46" s="1"/>
  <c r="M51" i="46"/>
  <c r="L51" i="46"/>
  <c r="K51" i="46"/>
  <c r="J51" i="46"/>
  <c r="F51" i="46"/>
  <c r="E51" i="46"/>
  <c r="M50" i="46"/>
  <c r="L50" i="46"/>
  <c r="K50" i="46"/>
  <c r="J50" i="46"/>
  <c r="F50" i="46"/>
  <c r="E50" i="46"/>
  <c r="M49" i="46"/>
  <c r="L49" i="46"/>
  <c r="K49" i="46"/>
  <c r="J49" i="46"/>
  <c r="F49" i="46"/>
  <c r="E49" i="46"/>
  <c r="H48" i="46"/>
  <c r="G48" i="46"/>
  <c r="D48" i="46"/>
  <c r="M48" i="46" s="1"/>
  <c r="C48" i="46"/>
  <c r="F48" i="46" s="1"/>
  <c r="H47" i="46"/>
  <c r="G47" i="46"/>
  <c r="K47" i="46"/>
  <c r="C47" i="46"/>
  <c r="F47" i="46"/>
  <c r="M46" i="46"/>
  <c r="L46" i="46"/>
  <c r="J46" i="46"/>
  <c r="F46" i="46"/>
  <c r="E46" i="46"/>
  <c r="M45" i="46"/>
  <c r="L45" i="46"/>
  <c r="J45" i="46"/>
  <c r="F45" i="46"/>
  <c r="E45" i="46"/>
  <c r="M44" i="46"/>
  <c r="L44" i="46"/>
  <c r="J44" i="46"/>
  <c r="F44" i="46"/>
  <c r="E44" i="46"/>
  <c r="H43" i="46"/>
  <c r="G43" i="46"/>
  <c r="J43" i="46"/>
  <c r="D43" i="46"/>
  <c r="M43" i="46"/>
  <c r="C43" i="46"/>
  <c r="L43" i="46"/>
  <c r="M42" i="46"/>
  <c r="L42" i="46"/>
  <c r="O42" i="46" s="1"/>
  <c r="F42" i="46"/>
  <c r="E42" i="46"/>
  <c r="D41" i="46"/>
  <c r="M41" i="46" s="1"/>
  <c r="C41" i="46"/>
  <c r="F41" i="46" s="1"/>
  <c r="M40" i="46"/>
  <c r="L40" i="46"/>
  <c r="J40" i="46"/>
  <c r="F40" i="46"/>
  <c r="E40" i="46"/>
  <c r="M39" i="46"/>
  <c r="L39" i="46"/>
  <c r="J39" i="46"/>
  <c r="F39" i="46"/>
  <c r="E39" i="46"/>
  <c r="M38" i="46"/>
  <c r="L38" i="46"/>
  <c r="J38" i="46"/>
  <c r="F38" i="46"/>
  <c r="E38" i="46"/>
  <c r="M37" i="46"/>
  <c r="L37" i="46"/>
  <c r="J37" i="46"/>
  <c r="F37" i="46"/>
  <c r="E37" i="46"/>
  <c r="M36" i="46"/>
  <c r="L36" i="46"/>
  <c r="J36" i="46"/>
  <c r="F36" i="46"/>
  <c r="E36" i="46"/>
  <c r="M35" i="46"/>
  <c r="L35" i="46"/>
  <c r="J35" i="46"/>
  <c r="F35" i="46"/>
  <c r="E35" i="46"/>
  <c r="M34" i="46"/>
  <c r="L34" i="46"/>
  <c r="J34" i="46"/>
  <c r="F34" i="46"/>
  <c r="E34" i="46"/>
  <c r="M33" i="46"/>
  <c r="L33" i="46"/>
  <c r="J33" i="46"/>
  <c r="F33" i="46"/>
  <c r="E33" i="46"/>
  <c r="M32" i="46"/>
  <c r="L32" i="46"/>
  <c r="J32" i="46"/>
  <c r="F32" i="46"/>
  <c r="E32" i="46"/>
  <c r="M31" i="46"/>
  <c r="L31" i="46"/>
  <c r="J31" i="46"/>
  <c r="F31" i="46"/>
  <c r="E31" i="46"/>
  <c r="H30" i="46"/>
  <c r="G30" i="46"/>
  <c r="G29" i="46" s="1"/>
  <c r="D30" i="46"/>
  <c r="M30" i="46" s="1"/>
  <c r="C30" i="46"/>
  <c r="H29" i="46"/>
  <c r="M28" i="46"/>
  <c r="L28" i="46"/>
  <c r="J28" i="46"/>
  <c r="F28" i="46"/>
  <c r="E28" i="46"/>
  <c r="M27" i="46"/>
  <c r="L27" i="46"/>
  <c r="J27" i="46"/>
  <c r="F27" i="46"/>
  <c r="E27" i="46"/>
  <c r="D26" i="46"/>
  <c r="H26" i="46"/>
  <c r="H23" i="46" s="1"/>
  <c r="G26" i="46"/>
  <c r="J26" i="46"/>
  <c r="C26" i="46"/>
  <c r="M25" i="46"/>
  <c r="L25" i="46"/>
  <c r="J25" i="46"/>
  <c r="F25" i="46"/>
  <c r="E25" i="46"/>
  <c r="H24" i="46"/>
  <c r="G24" i="46"/>
  <c r="J24" i="46" s="1"/>
  <c r="D24" i="46"/>
  <c r="M24" i="46" s="1"/>
  <c r="C24" i="46"/>
  <c r="D23" i="46"/>
  <c r="M22" i="46"/>
  <c r="L22" i="46"/>
  <c r="F22" i="46"/>
  <c r="E22" i="46"/>
  <c r="M21" i="46"/>
  <c r="L21" i="46"/>
  <c r="M20" i="46"/>
  <c r="L20" i="46"/>
  <c r="J20" i="46"/>
  <c r="F20" i="46"/>
  <c r="E20" i="46"/>
  <c r="M19" i="46"/>
  <c r="L19" i="46"/>
  <c r="F19" i="46"/>
  <c r="E19" i="46"/>
  <c r="D18" i="46"/>
  <c r="C18" i="46"/>
  <c r="L18" i="46" s="1"/>
  <c r="M17" i="46"/>
  <c r="L17" i="46"/>
  <c r="J17" i="46"/>
  <c r="F17" i="46"/>
  <c r="E17" i="46"/>
  <c r="H16" i="46"/>
  <c r="J16" i="46"/>
  <c r="G16" i="46"/>
  <c r="D16" i="46"/>
  <c r="M16" i="46" s="1"/>
  <c r="C16" i="46"/>
  <c r="M15" i="46"/>
  <c r="L15" i="46"/>
  <c r="J15" i="46"/>
  <c r="F15" i="46"/>
  <c r="E15" i="46"/>
  <c r="M14" i="46"/>
  <c r="L14" i="46"/>
  <c r="J14" i="46"/>
  <c r="F14" i="46"/>
  <c r="E14" i="46"/>
  <c r="M13" i="46"/>
  <c r="L13" i="46"/>
  <c r="J13" i="46"/>
  <c r="F13" i="46"/>
  <c r="E13" i="46"/>
  <c r="M12" i="46"/>
  <c r="L12" i="46"/>
  <c r="J12" i="46"/>
  <c r="F12" i="46"/>
  <c r="E12" i="46"/>
  <c r="M11" i="46"/>
  <c r="L11" i="46"/>
  <c r="J11" i="46"/>
  <c r="F11" i="46"/>
  <c r="E11" i="46"/>
  <c r="H10" i="46"/>
  <c r="G10" i="46"/>
  <c r="G9" i="46" s="1"/>
  <c r="D10" i="46"/>
  <c r="M10" i="46" s="1"/>
  <c r="C10" i="46"/>
  <c r="H9" i="46"/>
  <c r="G8" i="46"/>
  <c r="C113" i="45"/>
  <c r="C112" i="45"/>
  <c r="C111" i="45"/>
  <c r="C109" i="45"/>
  <c r="C108" i="45"/>
  <c r="F107" i="45"/>
  <c r="E107" i="45"/>
  <c r="C110" i="45" s="1"/>
  <c r="D107" i="45"/>
  <c r="C107" i="45" s="1"/>
  <c r="C106" i="45"/>
  <c r="D105" i="45"/>
  <c r="C105" i="45" s="1"/>
  <c r="C104" i="45"/>
  <c r="C103" i="45"/>
  <c r="C102" i="45"/>
  <c r="C101" i="45"/>
  <c r="D100" i="45"/>
  <c r="C100" i="45" s="1"/>
  <c r="F99" i="45"/>
  <c r="E99" i="45"/>
  <c r="F98" i="45"/>
  <c r="E98" i="45"/>
  <c r="C96" i="45"/>
  <c r="F95" i="45"/>
  <c r="C94" i="45"/>
  <c r="F93" i="45"/>
  <c r="E93" i="45"/>
  <c r="C93" i="45" s="1"/>
  <c r="C92" i="45"/>
  <c r="D91" i="45"/>
  <c r="C91" i="45" s="1"/>
  <c r="D90" i="45"/>
  <c r="C90" i="45" s="1"/>
  <c r="F89" i="45"/>
  <c r="E89" i="45"/>
  <c r="C88" i="45"/>
  <c r="C87" i="45"/>
  <c r="E86" i="45"/>
  <c r="C86" i="45" s="1"/>
  <c r="C85" i="45"/>
  <c r="C84" i="45"/>
  <c r="C83" i="45"/>
  <c r="F82" i="45"/>
  <c r="E82" i="45"/>
  <c r="D82" i="45"/>
  <c r="C82" i="45" s="1"/>
  <c r="F81" i="45"/>
  <c r="C80" i="45"/>
  <c r="D79" i="45"/>
  <c r="C79" i="45" s="1"/>
  <c r="C77" i="45"/>
  <c r="C76" i="45"/>
  <c r="C75" i="45"/>
  <c r="F74" i="45"/>
  <c r="F56" i="45" s="1"/>
  <c r="E57" i="45"/>
  <c r="D74" i="45"/>
  <c r="C73" i="45"/>
  <c r="C72" i="45"/>
  <c r="C71" i="45"/>
  <c r="C70" i="45"/>
  <c r="C69" i="45"/>
  <c r="C68" i="45"/>
  <c r="D67" i="45"/>
  <c r="C67" i="45" s="1"/>
  <c r="C66" i="45"/>
  <c r="C65" i="45"/>
  <c r="C64" i="45"/>
  <c r="C63" i="45"/>
  <c r="D62" i="45"/>
  <c r="C62" i="45" s="1"/>
  <c r="C61" i="45"/>
  <c r="C60" i="45"/>
  <c r="C59" i="45"/>
  <c r="C58" i="45"/>
  <c r="D57" i="45"/>
  <c r="C55" i="45"/>
  <c r="C54" i="45"/>
  <c r="C53" i="45"/>
  <c r="F52" i="45"/>
  <c r="E52" i="45"/>
  <c r="E51" i="45" s="1"/>
  <c r="F31" i="45"/>
  <c r="E31" i="45" s="1"/>
  <c r="D52" i="45"/>
  <c r="C52" i="45" s="1"/>
  <c r="D51" i="45"/>
  <c r="C49" i="45"/>
  <c r="C48" i="45"/>
  <c r="C47" i="45"/>
  <c r="C46" i="45"/>
  <c r="D45" i="45"/>
  <c r="C45" i="45" s="1"/>
  <c r="C42" i="45"/>
  <c r="C41" i="45"/>
  <c r="C40" i="45"/>
  <c r="C39" i="45"/>
  <c r="C38" i="45"/>
  <c r="C37" i="45"/>
  <c r="C36" i="45"/>
  <c r="C35" i="45"/>
  <c r="C34" i="45"/>
  <c r="C33" i="45"/>
  <c r="D32" i="45"/>
  <c r="C32" i="45" s="1"/>
  <c r="C30" i="45"/>
  <c r="C29" i="45"/>
  <c r="C28" i="45"/>
  <c r="C27" i="45"/>
  <c r="C26" i="45"/>
  <c r="D25" i="45"/>
  <c r="C25" i="45" s="1"/>
  <c r="C24" i="45"/>
  <c r="C23" i="45"/>
  <c r="C22" i="45"/>
  <c r="C21" i="45"/>
  <c r="C20" i="45"/>
  <c r="C19" i="45"/>
  <c r="D18" i="45"/>
  <c r="C18" i="45" s="1"/>
  <c r="C17" i="45"/>
  <c r="C16" i="45"/>
  <c r="C15" i="45"/>
  <c r="C14" i="45"/>
  <c r="C13" i="45"/>
  <c r="D12" i="45"/>
  <c r="C12" i="45" s="1"/>
  <c r="F10" i="45"/>
  <c r="P51" i="46"/>
  <c r="J100" i="46"/>
  <c r="C83" i="46"/>
  <c r="F83" i="46" s="1"/>
  <c r="L84" i="46"/>
  <c r="H83" i="46"/>
  <c r="M84" i="46"/>
  <c r="J88" i="46"/>
  <c r="F87" i="46"/>
  <c r="P82" i="46"/>
  <c r="K76" i="46"/>
  <c r="P79" i="46"/>
  <c r="P78" i="46"/>
  <c r="P77" i="46"/>
  <c r="O50" i="46"/>
  <c r="P50" i="46"/>
  <c r="P49" i="46"/>
  <c r="O104" i="46"/>
  <c r="O103" i="46"/>
  <c r="O101" i="46"/>
  <c r="C92" i="46"/>
  <c r="O99" i="46"/>
  <c r="O97" i="46"/>
  <c r="P96" i="46"/>
  <c r="O73" i="46"/>
  <c r="F71" i="46"/>
  <c r="C70" i="46"/>
  <c r="L70" i="46" s="1"/>
  <c r="O70" i="46" s="1"/>
  <c r="O67" i="46"/>
  <c r="F65" i="46"/>
  <c r="P66" i="46"/>
  <c r="O62" i="46"/>
  <c r="P61" i="46"/>
  <c r="P56" i="46"/>
  <c r="O46" i="46"/>
  <c r="P46" i="46"/>
  <c r="O45" i="46"/>
  <c r="O44" i="46"/>
  <c r="O40" i="46"/>
  <c r="P40" i="46"/>
  <c r="O38" i="46"/>
  <c r="O37" i="46"/>
  <c r="O36" i="46"/>
  <c r="O35" i="46"/>
  <c r="O34" i="46"/>
  <c r="D29" i="46"/>
  <c r="M29" i="46" s="1"/>
  <c r="O32" i="46"/>
  <c r="O31" i="46"/>
  <c r="O27" i="46"/>
  <c r="O25" i="46"/>
  <c r="O22" i="46"/>
  <c r="O21" i="46"/>
  <c r="O19" i="46"/>
  <c r="F16" i="46"/>
  <c r="O17" i="46"/>
  <c r="L16" i="46"/>
  <c r="O14" i="46"/>
  <c r="E10" i="46"/>
  <c r="O13" i="46"/>
  <c r="O12" i="46"/>
  <c r="O11" i="46"/>
  <c r="P105" i="46"/>
  <c r="L80" i="46"/>
  <c r="K80" i="46"/>
  <c r="P81" i="46"/>
  <c r="M80" i="46"/>
  <c r="L75" i="46"/>
  <c r="H75" i="46"/>
  <c r="K75" i="46" s="1"/>
  <c r="M76" i="46"/>
  <c r="M70" i="46"/>
  <c r="J70" i="46"/>
  <c r="H8" i="46"/>
  <c r="O51" i="46"/>
  <c r="J47" i="46"/>
  <c r="J48" i="46"/>
  <c r="O49" i="46"/>
  <c r="O28" i="46"/>
  <c r="P103" i="46"/>
  <c r="E100" i="46"/>
  <c r="C91" i="46"/>
  <c r="O95" i="46"/>
  <c r="O72" i="46"/>
  <c r="O69" i="46"/>
  <c r="O60" i="46"/>
  <c r="O61" i="46"/>
  <c r="O55" i="46"/>
  <c r="O56" i="46"/>
  <c r="P44" i="46"/>
  <c r="O39" i="46"/>
  <c r="P31" i="46"/>
  <c r="O33" i="46"/>
  <c r="P35" i="46"/>
  <c r="P37" i="46"/>
  <c r="C23" i="46"/>
  <c r="F18" i="46"/>
  <c r="O20" i="46"/>
  <c r="D9" i="46"/>
  <c r="M9" i="46" s="1"/>
  <c r="P11" i="46"/>
  <c r="P13" i="46"/>
  <c r="E81" i="45"/>
  <c r="C74" i="45"/>
  <c r="D31" i="45"/>
  <c r="D11" i="45"/>
  <c r="J10" i="46"/>
  <c r="P12" i="46"/>
  <c r="P14" i="46"/>
  <c r="M18" i="46"/>
  <c r="C9" i="46"/>
  <c r="F10" i="46"/>
  <c r="L10" i="46"/>
  <c r="E16" i="46"/>
  <c r="E18" i="46"/>
  <c r="E21" i="46"/>
  <c r="P59" i="46"/>
  <c r="O59" i="46"/>
  <c r="J8" i="46"/>
  <c r="F21" i="46"/>
  <c r="L24" i="46"/>
  <c r="F24" i="46"/>
  <c r="E24" i="46"/>
  <c r="L26" i="46"/>
  <c r="F26" i="46"/>
  <c r="E26" i="46"/>
  <c r="O43" i="46"/>
  <c r="P28" i="46"/>
  <c r="E30" i="46"/>
  <c r="J30" i="46"/>
  <c r="P34" i="46"/>
  <c r="P36" i="46"/>
  <c r="P38" i="46"/>
  <c r="E41" i="46"/>
  <c r="L41" i="46"/>
  <c r="E43" i="46"/>
  <c r="P43" i="46"/>
  <c r="P45" i="46"/>
  <c r="L47" i="46"/>
  <c r="E48" i="46"/>
  <c r="L48" i="46"/>
  <c r="F54" i="46"/>
  <c r="P55" i="46"/>
  <c r="F59" i="46"/>
  <c r="P60" i="46"/>
  <c r="P62" i="46"/>
  <c r="C29" i="46"/>
  <c r="E29" i="46" s="1"/>
  <c r="F30" i="46"/>
  <c r="F43" i="46"/>
  <c r="D53" i="46"/>
  <c r="F53" i="46"/>
  <c r="H53" i="46"/>
  <c r="E54" i="46"/>
  <c r="D58" i="46"/>
  <c r="E59" i="46"/>
  <c r="P80" i="46"/>
  <c r="O80" i="46"/>
  <c r="E65" i="46"/>
  <c r="M65" i="46"/>
  <c r="O66" i="46"/>
  <c r="E70" i="46"/>
  <c r="E71" i="46"/>
  <c r="J75" i="46"/>
  <c r="E76" i="46"/>
  <c r="J76" i="46"/>
  <c r="O77" i="46"/>
  <c r="O78" i="46"/>
  <c r="O79" i="46"/>
  <c r="E80" i="46"/>
  <c r="J80" i="46"/>
  <c r="O81" i="46"/>
  <c r="O82" i="46"/>
  <c r="E84" i="46"/>
  <c r="E87" i="46"/>
  <c r="F88" i="46"/>
  <c r="O90" i="46"/>
  <c r="E93" i="46"/>
  <c r="P95" i="46"/>
  <c r="O96" i="46"/>
  <c r="F98" i="46"/>
  <c r="P99" i="46"/>
  <c r="F100" i="46"/>
  <c r="M100" i="46"/>
  <c r="P101" i="46"/>
  <c r="O102" i="46"/>
  <c r="O105" i="46"/>
  <c r="O106" i="46"/>
  <c r="E88" i="46"/>
  <c r="F93" i="46"/>
  <c r="E98" i="46"/>
  <c r="F70" i="46"/>
  <c r="E23" i="46"/>
  <c r="F23" i="46"/>
  <c r="E9" i="46"/>
  <c r="D8" i="46"/>
  <c r="C11" i="45"/>
  <c r="D10" i="45"/>
  <c r="M53" i="46"/>
  <c r="E53" i="46"/>
  <c r="F9" i="46"/>
  <c r="C8" i="46"/>
  <c r="M8" i="46"/>
  <c r="L8" i="46"/>
  <c r="G113" i="41"/>
  <c r="G109" i="41"/>
  <c r="E115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1" i="41"/>
  <c r="G32" i="41"/>
  <c r="G33" i="41"/>
  <c r="G34" i="41"/>
  <c r="G35" i="41"/>
  <c r="G36" i="41"/>
  <c r="G37" i="41"/>
  <c r="G38" i="41"/>
  <c r="G39" i="41"/>
  <c r="G40" i="41"/>
  <c r="G42" i="41"/>
  <c r="G43" i="41"/>
  <c r="G44" i="41"/>
  <c r="G45" i="41"/>
  <c r="G46" i="41"/>
  <c r="G47" i="41"/>
  <c r="G48" i="41"/>
  <c r="G50" i="41"/>
  <c r="G53" i="41"/>
  <c r="G11" i="41"/>
  <c r="G95" i="41"/>
  <c r="G96" i="41"/>
  <c r="G97" i="41"/>
  <c r="G98" i="41"/>
  <c r="G99" i="41"/>
  <c r="D115" i="41"/>
  <c r="C115" i="41"/>
  <c r="F99" i="41"/>
  <c r="G63" i="41"/>
  <c r="G64" i="41"/>
  <c r="G65" i="41"/>
  <c r="G66" i="41"/>
  <c r="G67" i="41"/>
  <c r="G68" i="41"/>
  <c r="G69" i="41"/>
  <c r="G70" i="41"/>
  <c r="G71" i="41"/>
  <c r="G72" i="41"/>
  <c r="G73" i="41"/>
  <c r="G74" i="41"/>
  <c r="G75" i="41"/>
  <c r="G76" i="41"/>
  <c r="G77" i="41"/>
  <c r="G80" i="41"/>
  <c r="G82" i="41"/>
  <c r="G83" i="41"/>
  <c r="G84" i="41"/>
  <c r="G85" i="41"/>
  <c r="G86" i="41"/>
  <c r="G88" i="41"/>
  <c r="G89" i="41"/>
  <c r="G111" i="41"/>
  <c r="G110" i="41"/>
  <c r="G107" i="41"/>
  <c r="G106" i="41"/>
  <c r="F106" i="41"/>
  <c r="G105" i="41"/>
  <c r="G104" i="41"/>
  <c r="F98" i="41"/>
  <c r="F96" i="41"/>
  <c r="F95" i="41"/>
  <c r="G94" i="41"/>
  <c r="F94" i="41"/>
  <c r="F78" i="41"/>
  <c r="F71" i="41"/>
  <c r="G61" i="41"/>
  <c r="G57" i="41"/>
  <c r="G56" i="41"/>
  <c r="F56" i="41"/>
  <c r="G55" i="41"/>
  <c r="F55" i="41"/>
  <c r="F53" i="41"/>
  <c r="F51" i="41"/>
  <c r="F50" i="41"/>
  <c r="F48" i="41"/>
  <c r="F46" i="41"/>
  <c r="F45" i="41"/>
  <c r="F43" i="41"/>
  <c r="F42" i="41"/>
  <c r="F40" i="41"/>
  <c r="F37" i="41"/>
  <c r="F36" i="41"/>
  <c r="F35" i="41"/>
  <c r="F34" i="41"/>
  <c r="F33" i="41"/>
  <c r="F32" i="41"/>
  <c r="F31" i="41"/>
  <c r="F29" i="41"/>
  <c r="F27" i="41"/>
  <c r="F26" i="41"/>
  <c r="F25" i="41"/>
  <c r="F24" i="41"/>
  <c r="F22" i="41"/>
  <c r="F21" i="41"/>
  <c r="F18" i="41"/>
  <c r="F17" i="41"/>
  <c r="F16" i="41"/>
  <c r="F15" i="41"/>
  <c r="F14" i="41"/>
  <c r="F13" i="41"/>
  <c r="F12" i="41"/>
  <c r="F11" i="41"/>
  <c r="G10" i="41"/>
  <c r="F10" i="41"/>
  <c r="P100" i="46" l="1"/>
  <c r="O100" i="46"/>
  <c r="E92" i="46"/>
  <c r="M92" i="46"/>
  <c r="F92" i="46"/>
  <c r="D91" i="46"/>
  <c r="E91" i="46" s="1"/>
  <c r="O89" i="46"/>
  <c r="E63" i="46"/>
  <c r="H58" i="46"/>
  <c r="O8" i="46"/>
  <c r="F29" i="46"/>
  <c r="P8" i="46"/>
  <c r="L29" i="46"/>
  <c r="E8" i="46"/>
  <c r="D99" i="45"/>
  <c r="F114" i="45"/>
  <c r="F97" i="45"/>
  <c r="S96" i="49"/>
  <c r="G115" i="49"/>
  <c r="H115" i="49"/>
  <c r="R102" i="49"/>
  <c r="L102" i="49" s="1"/>
  <c r="S102" i="49" s="1"/>
  <c r="L103" i="49"/>
  <c r="S22" i="49"/>
  <c r="S23" i="49"/>
  <c r="S27" i="49"/>
  <c r="S31" i="49"/>
  <c r="S67" i="49"/>
  <c r="S68" i="49"/>
  <c r="S70" i="49"/>
  <c r="S105" i="49"/>
  <c r="N114" i="49"/>
  <c r="L114" i="49"/>
  <c r="S99" i="49"/>
  <c r="S98" i="49"/>
  <c r="I115" i="49"/>
  <c r="R73" i="49"/>
  <c r="R72" i="49" s="1"/>
  <c r="J113" i="49"/>
  <c r="S90" i="49"/>
  <c r="N115" i="49"/>
  <c r="S78" i="49"/>
  <c r="I113" i="49"/>
  <c r="H113" i="49"/>
  <c r="Q113" i="49"/>
  <c r="S81" i="49"/>
  <c r="N113" i="49"/>
  <c r="M113" i="49"/>
  <c r="G73" i="49"/>
  <c r="G72" i="49" s="1"/>
  <c r="G113" i="49" s="1"/>
  <c r="S60" i="49"/>
  <c r="S58" i="49"/>
  <c r="S57" i="49"/>
  <c r="S56" i="49"/>
  <c r="S54" i="49"/>
  <c r="S40" i="49"/>
  <c r="S32" i="49"/>
  <c r="S30" i="49"/>
  <c r="L20" i="49"/>
  <c r="S20" i="49" s="1"/>
  <c r="C181" i="47"/>
  <c r="C182" i="47" s="1"/>
  <c r="D168" i="47"/>
  <c r="E168" i="47"/>
  <c r="E158" i="47"/>
  <c r="E181" i="47"/>
  <c r="E120" i="47"/>
  <c r="D120" i="47"/>
  <c r="D124" i="47"/>
  <c r="E124" i="47"/>
  <c r="O71" i="46"/>
  <c r="M83" i="46"/>
  <c r="E83" i="46"/>
  <c r="J92" i="46"/>
  <c r="L92" i="46"/>
  <c r="G91" i="46"/>
  <c r="J91" i="46" s="1"/>
  <c r="D71" i="47"/>
  <c r="P54" i="46"/>
  <c r="O54" i="46"/>
  <c r="D52" i="46"/>
  <c r="E75" i="46"/>
  <c r="M75" i="46"/>
  <c r="J87" i="46"/>
  <c r="L87" i="46"/>
  <c r="O87" i="46" s="1"/>
  <c r="P98" i="46"/>
  <c r="O98" i="46"/>
  <c r="B71" i="47"/>
  <c r="E71" i="47" s="1"/>
  <c r="D68" i="47"/>
  <c r="C51" i="45"/>
  <c r="O16" i="46"/>
  <c r="M23" i="46"/>
  <c r="J29" i="46"/>
  <c r="J58" i="46"/>
  <c r="E68" i="47"/>
  <c r="D158" i="47"/>
  <c r="E60" i="47"/>
  <c r="C53" i="47"/>
  <c r="R14" i="49"/>
  <c r="R115" i="49" s="1"/>
  <c r="L115" i="49" s="1"/>
  <c r="M115" i="49"/>
  <c r="L15" i="49"/>
  <c r="R11" i="49"/>
  <c r="R10" i="49" s="1"/>
  <c r="L77" i="49"/>
  <c r="F8" i="46"/>
  <c r="L91" i="46"/>
  <c r="O84" i="46"/>
  <c r="D81" i="45"/>
  <c r="C81" i="45" s="1"/>
  <c r="D89" i="45"/>
  <c r="C89" i="45" s="1"/>
  <c r="O15" i="46"/>
  <c r="O18" i="46"/>
  <c r="O24" i="46"/>
  <c r="M26" i="46"/>
  <c r="O26" i="46" s="1"/>
  <c r="L30" i="46"/>
  <c r="O41" i="46"/>
  <c r="D47" i="46"/>
  <c r="K48" i="46"/>
  <c r="C58" i="46"/>
  <c r="L58" i="46" s="1"/>
  <c r="J59" i="46"/>
  <c r="L63" i="46"/>
  <c r="O64" i="46"/>
  <c r="J65" i="46"/>
  <c r="G83" i="46"/>
  <c r="O86" i="46"/>
  <c r="L88" i="46"/>
  <c r="O88" i="46" s="1"/>
  <c r="M93" i="46"/>
  <c r="E53" i="47"/>
  <c r="E54" i="47" s="1"/>
  <c r="B182" i="47"/>
  <c r="H114" i="49"/>
  <c r="G13" i="49"/>
  <c r="L13" i="49"/>
  <c r="S15" i="49"/>
  <c r="G11" i="49"/>
  <c r="G10" i="49" s="1"/>
  <c r="L79" i="49"/>
  <c r="S79" i="49" s="1"/>
  <c r="K11" i="49"/>
  <c r="K10" i="49" s="1"/>
  <c r="K113" i="49" s="1"/>
  <c r="S25" i="49"/>
  <c r="S35" i="49"/>
  <c r="S41" i="49"/>
  <c r="S42" i="49"/>
  <c r="S44" i="49"/>
  <c r="S61" i="49"/>
  <c r="S66" i="49"/>
  <c r="S71" i="49"/>
  <c r="O72" i="49"/>
  <c r="L72" i="49" s="1"/>
  <c r="S77" i="49"/>
  <c r="S83" i="49"/>
  <c r="S84" i="49"/>
  <c r="S86" i="49"/>
  <c r="S92" i="49"/>
  <c r="S108" i="49"/>
  <c r="S43" i="49"/>
  <c r="S75" i="49"/>
  <c r="S85" i="49"/>
  <c r="S87" i="49"/>
  <c r="S93" i="49"/>
  <c r="G102" i="41"/>
  <c r="F102" i="41"/>
  <c r="F115" i="41"/>
  <c r="G92" i="41"/>
  <c r="F92" i="41"/>
  <c r="C116" i="41"/>
  <c r="D116" i="41"/>
  <c r="G54" i="41"/>
  <c r="G58" i="41"/>
  <c r="E116" i="41"/>
  <c r="F116" i="41" s="1"/>
  <c r="F54" i="41"/>
  <c r="F58" i="41"/>
  <c r="E10" i="45"/>
  <c r="C31" i="45"/>
  <c r="O10" i="46"/>
  <c r="P10" i="46"/>
  <c r="G52" i="46"/>
  <c r="J53" i="46"/>
  <c r="L53" i="46"/>
  <c r="L83" i="46"/>
  <c r="O83" i="46" s="1"/>
  <c r="J83" i="46"/>
  <c r="O93" i="46"/>
  <c r="P93" i="46"/>
  <c r="P29" i="46"/>
  <c r="O29" i="46"/>
  <c r="J9" i="46"/>
  <c r="L9" i="46"/>
  <c r="O9" i="46" s="1"/>
  <c r="O30" i="46"/>
  <c r="P30" i="46"/>
  <c r="P48" i="46"/>
  <c r="O48" i="46"/>
  <c r="O63" i="46"/>
  <c r="O65" i="46"/>
  <c r="P65" i="46"/>
  <c r="E56" i="45"/>
  <c r="G23" i="46"/>
  <c r="J23" i="46" s="1"/>
  <c r="F63" i="46"/>
  <c r="L76" i="46"/>
  <c r="J84" i="46"/>
  <c r="L11" i="49"/>
  <c r="L10" i="49" s="1"/>
  <c r="S17" i="49"/>
  <c r="S18" i="49"/>
  <c r="S19" i="49"/>
  <c r="S46" i="49"/>
  <c r="S47" i="49"/>
  <c r="S48" i="49"/>
  <c r="S49" i="49"/>
  <c r="S50" i="49"/>
  <c r="S82" i="49"/>
  <c r="S94" i="49"/>
  <c r="G115" i="41"/>
  <c r="C10" i="45"/>
  <c r="C57" i="45"/>
  <c r="D181" i="47"/>
  <c r="B72" i="47"/>
  <c r="L14" i="49"/>
  <c r="S16" i="49"/>
  <c r="G14" i="49"/>
  <c r="S38" i="49"/>
  <c r="S104" i="49"/>
  <c r="M91" i="46" l="1"/>
  <c r="P91" i="46"/>
  <c r="F91" i="46"/>
  <c r="H52" i="46"/>
  <c r="J52" i="46" s="1"/>
  <c r="M58" i="46"/>
  <c r="O58" i="46" s="1"/>
  <c r="C99" i="45"/>
  <c r="D98" i="45"/>
  <c r="C98" i="45" s="1"/>
  <c r="S115" i="49"/>
  <c r="S103" i="49"/>
  <c r="R113" i="49"/>
  <c r="L73" i="49"/>
  <c r="S73" i="49"/>
  <c r="S72" i="49"/>
  <c r="D56" i="45"/>
  <c r="D97" i="45" s="1"/>
  <c r="O113" i="49"/>
  <c r="C56" i="45"/>
  <c r="S13" i="49"/>
  <c r="S114" i="49"/>
  <c r="E58" i="46"/>
  <c r="C52" i="46"/>
  <c r="E52" i="46" s="1"/>
  <c r="F58" i="46"/>
  <c r="E47" i="46"/>
  <c r="M47" i="46"/>
  <c r="C54" i="47"/>
  <c r="D53" i="47"/>
  <c r="P75" i="46"/>
  <c r="O75" i="46"/>
  <c r="D107" i="46"/>
  <c r="O92" i="46"/>
  <c r="P92" i="46"/>
  <c r="O91" i="46"/>
  <c r="G116" i="41"/>
  <c r="D182" i="47"/>
  <c r="E182" i="47"/>
  <c r="S11" i="49"/>
  <c r="S10" i="49" s="1"/>
  <c r="P9" i="46"/>
  <c r="P53" i="46"/>
  <c r="O53" i="46"/>
  <c r="G107" i="46"/>
  <c r="E97" i="45"/>
  <c r="S14" i="49"/>
  <c r="P76" i="46"/>
  <c r="O76" i="46"/>
  <c r="K52" i="46"/>
  <c r="P58" i="46"/>
  <c r="L23" i="46"/>
  <c r="H107" i="46" l="1"/>
  <c r="H108" i="46" s="1"/>
  <c r="M52" i="46"/>
  <c r="D114" i="45"/>
  <c r="L113" i="49"/>
  <c r="S113" i="49" s="1"/>
  <c r="D108" i="46"/>
  <c r="D54" i="47"/>
  <c r="C72" i="47"/>
  <c r="L52" i="46"/>
  <c r="C107" i="46"/>
  <c r="F52" i="46"/>
  <c r="P47" i="46"/>
  <c r="O47" i="46"/>
  <c r="E114" i="45"/>
  <c r="C114" i="45" s="1"/>
  <c r="C97" i="45"/>
  <c r="O23" i="46"/>
  <c r="P23" i="46"/>
  <c r="G108" i="46"/>
  <c r="L107" i="46"/>
  <c r="J107" i="46" l="1"/>
  <c r="K107" i="46"/>
  <c r="M107" i="46"/>
  <c r="P107" i="46" s="1"/>
  <c r="P52" i="46"/>
  <c r="O52" i="46"/>
  <c r="M108" i="46"/>
  <c r="C108" i="46"/>
  <c r="F108" i="46" s="1"/>
  <c r="F107" i="46"/>
  <c r="D72" i="47"/>
  <c r="E72" i="47"/>
  <c r="E107" i="46"/>
  <c r="K108" i="46"/>
  <c r="J108" i="46"/>
  <c r="O107" i="46" l="1"/>
  <c r="L108" i="46"/>
  <c r="P108" i="46" s="1"/>
  <c r="E108" i="46"/>
  <c r="O108" i="46"/>
</calcChain>
</file>

<file path=xl/sharedStrings.xml><?xml version="1.0" encoding="utf-8"?>
<sst xmlns="http://schemas.openxmlformats.org/spreadsheetml/2006/main" count="963" uniqueCount="619">
  <si>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</si>
  <si>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</si>
  <si>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</si>
  <si>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</si>
  <si>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</si>
  <si>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</si>
  <si>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</si>
  <si>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</si>
  <si>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</si>
  <si>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</si>
  <si>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</si>
  <si>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</si>
  <si>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</si>
  <si>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</si>
  <si>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</si>
  <si>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</si>
  <si>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</si>
  <si>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</si>
  <si>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</si>
  <si>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</si>
  <si>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</si>
  <si>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</si>
  <si>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</si>
  <si>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</si>
  <si>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</si>
  <si>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</si>
  <si>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</si>
  <si>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</si>
  <si>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</si>
  <si>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</si>
  <si>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</si>
  <si>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</si>
  <si>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</si>
  <si>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</si>
  <si>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</si>
  <si>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</si>
  <si>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</si>
  <si>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Плата за надані в оренду водні об'єкти місцевого значення 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</si>
  <si>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</si>
  <si>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</si>
  <si>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</si>
  <si>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</si>
  <si>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</si>
  <si>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</si>
  <si>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</si>
  <si>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Державне мито, не віднесене до інших категорій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</si>
  <si>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</si>
  <si>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Кошти від продажу земельних ділянок несільськогоспо-дарського призначення, що перебувають у державній  або комунальній власності, та земельних ділянок, які знаходяться на території Автономної Республіки Крим</t>
  </si>
  <si>
    <t>Надходження від викидів забруднюючих речовин в атмос-ферне повітря стаціонарними джерелами забруднення</t>
  </si>
  <si>
    <t>План</t>
  </si>
  <si>
    <t>% викон.</t>
  </si>
  <si>
    <t>% викон</t>
  </si>
  <si>
    <t>КОД</t>
  </si>
  <si>
    <t>рік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</si>
  <si>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</si>
  <si>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</si>
  <si>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</si>
  <si>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</si>
  <si>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</si>
  <si>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</si>
  <si>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</si>
  <si>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</si>
  <si>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</si>
  <si>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</si>
  <si>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</si>
  <si>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</si>
  <si>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</si>
  <si>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</si>
  <si>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</si>
  <si>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 xml:space="preserve"> Уточнений план на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</si>
  <si>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</si>
  <si>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</si>
  <si>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</si>
  <si>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</si>
  <si>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</si>
  <si>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</si>
  <si>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</si>
  <si>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</si>
  <si>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</si>
  <si>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</si>
  <si>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</si>
  <si>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</si>
  <si>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</si>
  <si>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Адміністративні штрафи та інші санкції 21081100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</si>
  <si>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</si>
  <si>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</si>
  <si>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</si>
  <si>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</si>
  <si>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</si>
  <si>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</si>
  <si>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</si>
  <si>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</si>
  <si>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</si>
  <si>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</si>
  <si>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</si>
  <si>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</si>
  <si>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</si>
  <si>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</si>
  <si>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</si>
  <si>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</si>
  <si>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</si>
  <si>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з урахуванням</t>
  </si>
  <si>
    <t>змін</t>
  </si>
  <si>
    <t>Податок на нерухоме майно 18010200</t>
  </si>
  <si>
    <t>Податок на нерухоме майно 18010300</t>
  </si>
  <si>
    <t>Держмито, пов’язане з видачею та оформленням за-кордонних  паспортів(посвідок)та  паспортів  громадян України</t>
  </si>
  <si>
    <t>Разом загальний фонд та спеціальний</t>
  </si>
  <si>
    <t xml:space="preserve">Транспортний податок з юридичних осіб
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</si>
  <si>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</si>
  <si>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</si>
  <si>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</si>
  <si>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</si>
  <si>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</si>
  <si>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 xml:space="preserve"> Новоукраїнської міської ради  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</si>
  <si>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</si>
  <si>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</si>
  <si>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</si>
  <si>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</si>
  <si>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</si>
  <si>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</si>
  <si>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</si>
  <si>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</si>
  <si>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</si>
  <si>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</si>
  <si>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</si>
  <si>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</si>
  <si>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</si>
  <si>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</si>
  <si>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</si>
  <si>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</si>
  <si>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</si>
  <si>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</si>
  <si>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</si>
  <si>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</si>
  <si>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</si>
  <si>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</si>
  <si>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</si>
  <si>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</si>
  <si>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</si>
  <si>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1010</t>
  </si>
  <si>
    <t>1020</t>
  </si>
  <si>
    <t>1090</t>
  </si>
  <si>
    <t>Надання позашкільної освіти позашкільними закладами освіти, заходи із позашкільної роботи з дітьми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</si>
  <si>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</si>
  <si>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</si>
  <si>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</si>
  <si>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</si>
  <si>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</si>
  <si>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</si>
  <si>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</si>
  <si>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</si>
  <si>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</si>
  <si>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</si>
  <si>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</si>
  <si>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</si>
  <si>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</si>
  <si>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</si>
  <si>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</si>
  <si>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</si>
  <si>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Заходи державної політики з питань дітей та їх соціального захисту</t>
  </si>
  <si>
    <t>орендна плата з фізичних осіб  18010900</t>
  </si>
  <si>
    <t>Надходження від орендної плати за користування цілісним майновим комплексом та іншим майном, що перебуває в комунальній власності 22080400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</si>
  <si>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</si>
  <si>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Офіційні трансферти 40000000  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</si>
  <si>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</si>
  <si>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</si>
  <si>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24062100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</si>
  <si>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</si>
  <si>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</si>
  <si>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</si>
  <si>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</si>
  <si>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</si>
  <si>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Утримання та навчально-тренувальна робота комунальних дитячо-юнацьких спортивних шкіл 5031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</si>
  <si>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</si>
  <si>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</si>
  <si>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</si>
  <si>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</si>
  <si>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</si>
  <si>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</si>
  <si>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</si>
  <si>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</si>
  <si>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</si>
  <si>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</si>
  <si>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</si>
  <si>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</si>
  <si>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1020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</si>
  <si>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</si>
  <si>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Методичне забезпечення діяльності навчальних закладів 1150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</si>
  <si>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</si>
  <si>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</si>
  <si>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</si>
  <si>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</si>
  <si>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Інші видатки на соціальний захист ветеранів війни та праці 3191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</si>
  <si>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</si>
  <si>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</si>
  <si>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</si>
  <si>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</si>
  <si>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палаців i будинків культури, клубів, центрів дозвілля та iнших клубних закладів 4060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</si>
  <si>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</si>
  <si>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</si>
  <si>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</si>
  <si>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</si>
  <si>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</si>
  <si>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</si>
  <si>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</si>
  <si>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</si>
  <si>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</si>
  <si>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</si>
  <si>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</si>
  <si>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</si>
  <si>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</si>
  <si>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Інші заходи громадського порядку та безпеки 8230</t>
  </si>
  <si>
    <t>Резервний фонд 8700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</si>
  <si>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</si>
  <si>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</si>
  <si>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</si>
  <si>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Розроблення схем планування та забудови територій (містобудівної документації) 7350</t>
  </si>
  <si>
    <t>Виконання інвестиційних проектів в рамках здійснення заходів щодо соціально-економічного розвитку окремих територій 7363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</si>
  <si>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</si>
  <si>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</si>
  <si>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</si>
  <si>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</si>
  <si>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</si>
  <si>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1150</t>
  </si>
  <si>
    <t>1161</t>
  </si>
  <si>
    <t>1162</t>
  </si>
  <si>
    <t>3121</t>
  </si>
  <si>
    <t>3140</t>
  </si>
  <si>
    <t>3191</t>
  </si>
  <si>
    <t>3210</t>
  </si>
  <si>
    <t>3242</t>
  </si>
  <si>
    <t>4020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</si>
  <si>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</si>
  <si>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</si>
  <si>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</si>
  <si>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</si>
  <si>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</si>
  <si>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</si>
  <si>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</si>
  <si>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</si>
  <si>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</si>
  <si>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</si>
  <si>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</si>
  <si>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</si>
  <si>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</si>
  <si>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8230</t>
  </si>
  <si>
    <t>8700</t>
  </si>
  <si>
    <t>9410</t>
  </si>
  <si>
    <t>9770</t>
  </si>
  <si>
    <t>9800</t>
  </si>
  <si>
    <t>7350</t>
  </si>
  <si>
    <t>7363</t>
  </si>
  <si>
    <t>8340</t>
  </si>
  <si>
    <t xml:space="preserve">Інша діяльність у сфері державного управління </t>
  </si>
  <si>
    <t xml:space="preserve">Надання дошкільної освіти </t>
  </si>
  <si>
    <t xml:space="preserve"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</si>
  <si>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</si>
  <si>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Методичне забезпечення діяльності навчальних закладів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</si>
  <si>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</si>
  <si>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</si>
  <si>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</si>
  <si>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</si>
  <si>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</si>
  <si>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 xml:space="preserve">Організація та проведення громадських робіт </t>
  </si>
  <si>
    <t xml:space="preserve">Інші заходи у сфері соціального захисту і соціального забезпечення </t>
  </si>
  <si>
    <t xml:space="preserve">Фінансова підтримка фiлармонiй, художніх і музичних колективів, ансамблів, концертних та циркових організацій </t>
  </si>
  <si>
    <t xml:space="preserve">Забезпечення діяльності бібліотек </t>
  </si>
  <si>
    <t xml:space="preserve">Забезпечення діяльності палаців i будинків культури, клубів, центрів дозвілля та iнших клубних закладів 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</si>
  <si>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</si>
  <si>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</si>
  <si>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 xml:space="preserve">Проведення навчально-тренувальних зборів і змагань з олімпійських видів спорту </t>
  </si>
  <si>
    <t xml:space="preserve">Утримання та навчально-тренувальна робота комунальних дитячо-юнацьких спортивних шкіл </t>
  </si>
  <si>
    <t xml:space="preserve">Забезпечення діяльності водопровідно-каналізаційного господарства </t>
  </si>
  <si>
    <t xml:space="preserve">Забезпечення збору та вивезення сміття і відходів 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</si>
  <si>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 </t>
  </si>
  <si>
    <t>Організація благоустрою населених пунктів</t>
  </si>
  <si>
    <t xml:space="preserve"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</t>
  </si>
  <si>
    <t xml:space="preserve">Інша діяльність у сфері житлово-комунального господарства 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</si>
  <si>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</si>
  <si>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</si>
  <si>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Сприяння розвитку малого та середнього підприємництва </t>
  </si>
  <si>
    <t xml:space="preserve">Членські внески до асоціацій органів місцевого самоврядування  </t>
  </si>
  <si>
    <t xml:space="preserve">Заходи з організації рятування на водах </t>
  </si>
  <si>
    <t xml:space="preserve">Інші заходи громадського порядку та безпеки </t>
  </si>
  <si>
    <t xml:space="preserve">Резервний фонд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</si>
  <si>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</si>
  <si>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 xml:space="preserve">Надання позашкільної освіти позашкільними закладами освіти, заходи із позашкільної роботи з дітьми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</si>
  <si>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</si>
  <si>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</si>
  <si>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</si>
  <si>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</si>
  <si>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</si>
  <si>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</si>
  <si>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</si>
  <si>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</si>
  <si>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</si>
  <si>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Субвенція з державного бюджету місцевим бюджетам на формування інфраструктури об’єднаних територіальних громад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</si>
  <si>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</si>
  <si>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</si>
  <si>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</si>
  <si>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</si>
  <si>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</si>
  <si>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Проектування, реставрація та охорона пам`яток архітектури  7340</t>
  </si>
  <si>
    <t>Реалізація програм і заходів в галузі туризму та курортів  7622</t>
  </si>
  <si>
    <t>Будівництво освітніх установ та закладів 7321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</si>
  <si>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</si>
  <si>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</si>
  <si>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</si>
  <si>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</si>
  <si>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</si>
  <si>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</si>
  <si>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</si>
  <si>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</si>
  <si>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</si>
  <si>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</si>
  <si>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</si>
  <si>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</si>
  <si>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9750</t>
  </si>
  <si>
    <t>Субвенція з місцевого бюджету на співфінансування інвестиційних проектів</t>
  </si>
  <si>
    <t>Будівництво інших об`єктів соціальної та виробничої інфраструктури комунальної власності 7330</t>
  </si>
  <si>
    <t>7330</t>
  </si>
  <si>
    <t>Будівництво інших об`єктів соціальної та виробничої інфраструктури комунальної власності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</si>
  <si>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</si>
  <si>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</si>
  <si>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</si>
  <si>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>виконання бюджету  Новоукраїнської  міської об'єднаної територіальної громади за І квартал 2020 року</t>
  </si>
  <si>
    <t>Збір за провадження деяких видів підприємницької діяльності, що справлявся до 1 січня 2015 року 18040100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</si>
  <si>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</si>
  <si>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</si>
  <si>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</si>
  <si>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</si>
  <si>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</si>
  <si>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</si>
  <si>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</si>
  <si>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</si>
  <si>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</si>
  <si>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</si>
  <si>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</si>
  <si>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</si>
  <si>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22130000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</si>
  <si>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</si>
  <si>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</si>
  <si>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</si>
  <si>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</si>
  <si>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</si>
  <si>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Затверджено по бюджету з урахуванням змін 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</si>
  <si>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</si>
  <si>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</si>
  <si>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</si>
  <si>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</si>
  <si>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</si>
  <si>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</si>
  <si>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</si>
  <si>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</si>
  <si>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</si>
  <si>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</si>
  <si>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</si>
  <si>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</si>
  <si>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</si>
  <si>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</si>
  <si>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</si>
  <si>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</si>
  <si>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</si>
  <si>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</si>
  <si>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</si>
  <si>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</si>
  <si>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</si>
  <si>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</si>
  <si>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</si>
  <si>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</si>
  <si>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</si>
  <si>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</si>
  <si>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</si>
  <si>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</si>
  <si>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</si>
  <si>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</si>
  <si>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</si>
  <si>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</si>
  <si>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</si>
  <si>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</si>
  <si>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</si>
  <si>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</si>
  <si>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</si>
  <si>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</si>
  <si>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</si>
  <si>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</si>
  <si>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</si>
  <si>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</si>
  <si>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</si>
  <si>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</si>
  <si>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</si>
  <si>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</si>
  <si>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</si>
  <si>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</si>
  <si>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</si>
  <si>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</si>
  <si>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</si>
  <si>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</si>
  <si>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Звіт про виконання доходної частини бюджету  Новоукраїнської  міської об'єднаної територіальної громади за І квартал 2020 року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</si>
  <si>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</si>
  <si>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</si>
  <si>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</si>
  <si>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</si>
  <si>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</si>
  <si>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</si>
  <si>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</si>
  <si>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</si>
  <si>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</si>
  <si>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</si>
  <si>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</si>
  <si>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</si>
  <si>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</si>
  <si>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</si>
  <si>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у тому числі бюджет розвитку</t>
  </si>
  <si>
    <t>1</t>
  </si>
  <si>
    <t>2</t>
  </si>
  <si>
    <t>3</t>
  </si>
  <si>
    <t>0100000</t>
  </si>
  <si>
    <t xml:space="preserve">Міська  рада </t>
  </si>
  <si>
    <t>0110000</t>
  </si>
  <si>
    <t>Міська рада</t>
  </si>
  <si>
    <t>у тому числі за рахунок субвенції з :</t>
  </si>
  <si>
    <t>державного бюджету:</t>
  </si>
  <si>
    <t>місцевих бюджетів:</t>
  </si>
  <si>
    <t>0110150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</si>
  <si>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</si>
  <si>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</si>
  <si>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у тому числі за рахунок субвенції з місцевих бюджетів сільських рад на співфінансування утримання трудового архіву:</t>
  </si>
  <si>
    <t>0110180</t>
  </si>
  <si>
    <t>0133</t>
  </si>
  <si>
    <t>Інша діяльність у сфері державного управління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</si>
  <si>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</si>
  <si>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</si>
  <si>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0113112</t>
  </si>
  <si>
    <t>1040</t>
  </si>
  <si>
    <t>0113121</t>
  </si>
  <si>
    <t>Утримання та забезпечення діяльності центрів соціальних служб для сім"ї, дітей та молоді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</si>
  <si>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</si>
  <si>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</si>
  <si>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</si>
  <si>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</si>
  <si>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Інші видатки на соціальний захист ветеранів війни та праці</t>
  </si>
  <si>
    <t>0113210</t>
  </si>
  <si>
    <t>1050</t>
  </si>
  <si>
    <t>Організація та проведення громадських робіт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</si>
  <si>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</si>
  <si>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</si>
  <si>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</si>
  <si>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</si>
  <si>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Інші заходи у сфері соціального захисту і соціального забезпечення</t>
  </si>
  <si>
    <t>0115011</t>
  </si>
  <si>
    <t>0810</t>
  </si>
  <si>
    <t>Проведення навчально-тренувальних зборів і змагань з олімпійських видів спорту</t>
  </si>
  <si>
    <t>0115031</t>
  </si>
  <si>
    <t>Утримання та навчально-тренувальна робота комунальних дитячо-юнацьких спортивних шкіл</t>
  </si>
  <si>
    <t>у тому числі за рахунок субвенції з місцевих бюджетів сільських рад на утримання дитячо-юнацької спортивної школи:</t>
  </si>
  <si>
    <t>0116013</t>
  </si>
  <si>
    <t>0620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</si>
  <si>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</si>
  <si>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</si>
  <si>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</si>
  <si>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</si>
  <si>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</si>
  <si>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</si>
  <si>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</si>
  <si>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</si>
  <si>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</si>
  <si>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</si>
  <si>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Інша діяльність у сфері житлово-комунального господарства</t>
  </si>
  <si>
    <t>0117130</t>
  </si>
  <si>
    <t>0421</t>
  </si>
  <si>
    <t>Здійснення заходів із землеустрою</t>
  </si>
  <si>
    <t xml:space="preserve">у тому числі за рахунок субвенції  з обласного бюджету   на реалізацію заходів програми розвитку земельних відносин в області </t>
  </si>
  <si>
    <t>0117310</t>
  </si>
  <si>
    <t>0443</t>
  </si>
  <si>
    <t>Будівництво об'єктів житлово-комунального господарства</t>
  </si>
  <si>
    <t>0117330</t>
  </si>
  <si>
    <t>Будівництво інших об'єктів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</si>
  <si>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</si>
  <si>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</si>
  <si>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0117362</t>
  </si>
  <si>
    <t>0490</t>
  </si>
  <si>
    <t>Виконання інвестиційних проектів в рамках формування інфраструктури об'єднаних територіальних громад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</si>
  <si>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</si>
  <si>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</si>
  <si>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</si>
  <si>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</si>
  <si>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</si>
  <si>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</si>
  <si>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</si>
  <si>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Сприяння розвитку малого та середнього підприємництва</t>
  </si>
  <si>
    <t>0117680</t>
  </si>
  <si>
    <t>Членські внески до асоціацій органів місцевого самоврядування</t>
  </si>
  <si>
    <t>0118120</t>
  </si>
  <si>
    <t>0320</t>
  </si>
  <si>
    <t>Заходи з організації рятування на водах</t>
  </si>
  <si>
    <t>0118230</t>
  </si>
  <si>
    <t>0380</t>
  </si>
  <si>
    <t>Інші заходи громадського порядку та безпеки</t>
  </si>
  <si>
    <t>0118340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</si>
  <si>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</si>
  <si>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</si>
  <si>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</si>
  <si>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</si>
  <si>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</si>
  <si>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0118700</t>
  </si>
  <si>
    <t>Резервний фонд</t>
  </si>
  <si>
    <t>0119410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</si>
  <si>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</si>
  <si>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</si>
  <si>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0114080</t>
  </si>
  <si>
    <t>0119750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</si>
  <si>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</si>
  <si>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</si>
  <si>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</t>
  </si>
  <si>
    <t>0600000</t>
  </si>
  <si>
    <r>
      <t xml:space="preserve">Відділ освіти </t>
    </r>
    <r>
      <rPr>
        <b/>
        <sz val="12"/>
        <color indexed="8"/>
        <rFont val="Times New Roman"/>
        <family val="1"/>
        <charset val="204"/>
      </rPr>
      <t>міської ради</t>
    </r>
  </si>
  <si>
    <t>0610000</t>
  </si>
  <si>
    <t xml:space="preserve">у тому числі за рахунок субвенції з місцевого (обласного)
бюджету за рахунок залишку коштів освітньої субвенції, що утворився на початок бюджетного періоду
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</si>
  <si>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на кінець 2018 року 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</si>
  <si>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</si>
  <si>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</si>
  <si>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у тому числі за рахунок 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</si>
  <si>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0611010</t>
  </si>
  <si>
    <t>0910</t>
  </si>
  <si>
    <t>Надання дошкільної освiти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</si>
  <si>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</si>
  <si>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</si>
  <si>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</si>
  <si>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</si>
  <si>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</si>
  <si>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0611150</t>
  </si>
  <si>
    <t>0990</t>
  </si>
  <si>
    <t>0611161</t>
  </si>
  <si>
    <t>Забезпечення діяльності інших закладів у сфері освіти</t>
  </si>
  <si>
    <t>0611162</t>
  </si>
  <si>
    <t>Інші програми та заходи у сфері освіти</t>
  </si>
  <si>
    <t>0611170</t>
  </si>
  <si>
    <t>Забезпечення діяльності інклюзивно-ресурсних центрів</t>
  </si>
  <si>
    <t>0613140</t>
  </si>
  <si>
    <t>0617321</t>
  </si>
  <si>
    <t>0617363</t>
  </si>
  <si>
    <t>1000000</t>
  </si>
  <si>
    <t>Відділ культури і туризму міської ради</t>
  </si>
  <si>
    <t>1010000</t>
  </si>
  <si>
    <t>1011100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</si>
  <si>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</si>
  <si>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</si>
  <si>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</si>
  <si>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Забезпечення діяльності бiблiотек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</si>
  <si>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</si>
  <si>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</si>
  <si>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</si>
  <si>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</si>
  <si>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</si>
  <si>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1014082</t>
  </si>
  <si>
    <t>Інші заходи в галузі культури і мистецтва</t>
  </si>
  <si>
    <t>1017324</t>
  </si>
  <si>
    <t>7324</t>
  </si>
  <si>
    <t>Будівництво установ та закладів культури</t>
  </si>
  <si>
    <t>1017340</t>
  </si>
  <si>
    <t>Проектування, реставрація та охорона пам'яток архітектури</t>
  </si>
  <si>
    <t>1017622</t>
  </si>
  <si>
    <t>0470</t>
  </si>
  <si>
    <t>х</t>
  </si>
  <si>
    <t xml:space="preserve">Всього </t>
  </si>
  <si>
    <t>у тому числі за рахунок субвенцій з державного бюджету</t>
  </si>
  <si>
    <t>__________________________________________________________________________________________________________</t>
  </si>
  <si>
    <t>Додаток 4</t>
  </si>
  <si>
    <t>Додаток 3</t>
  </si>
  <si>
    <t>______________________________________________________________________</t>
  </si>
  <si>
    <t>_______________________________________________________________________________________</t>
  </si>
  <si>
    <t xml:space="preserve">до рішення   Новоукраїнської міської ради   </t>
  </si>
  <si>
    <t xml:space="preserve">до рішення   Новоукраїнської міської ради  </t>
  </si>
  <si>
    <t>_______________________________________________________________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</si>
  <si>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</si>
  <si>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</si>
  <si>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</si>
  <si>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формування інфраструктури об`єднаних територіальних громад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</si>
  <si>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</si>
  <si>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</si>
  <si>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Інші заходи та заклади молодіжної політики</t>
  </si>
  <si>
    <t>Інші заходи та заклади молодіжної політики  3133</t>
  </si>
  <si>
    <t>0113133</t>
  </si>
  <si>
    <t>у тому числі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</si>
  <si>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8420</t>
  </si>
  <si>
    <t>Природоохоронні заходи за рахунок цільових фондів  8420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</si>
  <si>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</si>
  <si>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</si>
  <si>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у тому числі за рахунок коштів субвенції з державного бюджету місцевим бюджетам на формування інфраструктури об'єднаних територіальних громад</t>
  </si>
  <si>
    <t>у тому числі за рахунок коштів субвенції з державного бюджету місцевим бюджетам на здійснення заходів щодо соціально-економічного розвитку окремих територій</t>
  </si>
  <si>
    <t>у тому числі за рахунок освітньої субвенції з державного бюджету</t>
  </si>
  <si>
    <t>у тому числі за рахунок субвенцій з місцевого бюджету</t>
  </si>
  <si>
    <t>Доходи бюджету  Новоукраїнської  міської об'єднаної територіальної громади за  I квартал  2020 року</t>
  </si>
  <si>
    <t>Державне мито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</si>
  <si>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</si>
  <si>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</si>
  <si>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</si>
  <si>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</si>
  <si>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</si>
  <si>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</si>
  <si>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</si>
  <si>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 xml:space="preserve">Звіт про виконання видаткової частини бюджету  Новоукраїнської  міської об'єднаної територіальної громади за 1 квартал 2020 року
</t>
  </si>
  <si>
    <t>Видатки бюджету  Новоукраїнської  міської об'єднаної територіальної громади за 1 квартал 2020 року</t>
  </si>
  <si>
    <t>4040</t>
  </si>
  <si>
    <t>Забезпечення діяльності музеїв і виставок</t>
  </si>
  <si>
    <t>7693</t>
  </si>
  <si>
    <t>Інші заходи, пов'язані з економічною діяльністю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</si>
  <si>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</si>
  <si>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</si>
  <si>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</si>
  <si>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</si>
  <si>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Забезпечення діяльності музеїв і виставок  4040</t>
  </si>
  <si>
    <t>Інші заходи, пов'язані з економічною діяльністю  7693</t>
  </si>
  <si>
    <t>Проведення експертної грошової оцінки земельної ділянки чи права на неї  7650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</si>
  <si>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 7660</t>
  </si>
  <si>
    <t>у тому числі за рахунок освітньої субвенції з державного бюджету:</t>
  </si>
  <si>
    <t>1014040</t>
  </si>
  <si>
    <t>від  22 квітня 2020 року № 1671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</si>
</sst>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0.00"/>
    <numFmt numFmtId="166" formatCode="#,##0.0"/>
  </numFmts>
  <fonts count="70" x14ac:knownFonts="1"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b/>
      <sz val="9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10"/>
      <name val="Arial Cyr"/>
      <charset val="204"/>
    </font>
    <font>
      <b/>
      <sz val="12"/>
      <color indexed="9"/>
      <name val="Times New Roman"/>
      <family val="1"/>
      <charset val="204"/>
    </font>
    <font>
      <sz val="12"/>
      <color indexed="9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i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</font>
    <font>
      <sz val="10"/>
      <name val="Arial Cyr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5" borderId="0" applyNumberFormat="0" applyBorder="0" applyAlignment="0" applyProtection="0"/>
    <xf numFmtId="0" fontId="41" fillId="4" borderId="0" applyNumberFormat="0" applyBorder="0" applyAlignment="0" applyProtection="0"/>
    <xf numFmtId="0" fontId="41" fillId="8" borderId="0" applyNumberFormat="0" applyBorder="0" applyAlignment="0" applyProtection="0"/>
    <xf numFmtId="0" fontId="41" fillId="4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2" borderId="0" applyNumberFormat="0" applyBorder="0" applyAlignment="0" applyProtection="0"/>
    <xf numFmtId="0" fontId="41" fillId="4" borderId="0" applyNumberFormat="0" applyBorder="0" applyAlignment="0" applyProtection="0"/>
    <xf numFmtId="0" fontId="41" fillId="8" borderId="0" applyNumberFormat="0" applyBorder="0" applyAlignment="0" applyProtection="0"/>
    <xf numFmtId="0" fontId="51" fillId="4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2" borderId="0" applyNumberFormat="0" applyBorder="0" applyAlignment="0" applyProtection="0"/>
    <xf numFmtId="0" fontId="51" fillId="4" borderId="0" applyNumberFormat="0" applyBorder="0" applyAlignment="0" applyProtection="0"/>
    <xf numFmtId="0" fontId="51" fillId="7" borderId="0" applyNumberFormat="0" applyBorder="0" applyAlignment="0" applyProtection="0"/>
    <xf numFmtId="0" fontId="45" fillId="0" borderId="0"/>
    <xf numFmtId="0" fontId="51" fillId="14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5" borderId="0" applyNumberFormat="0" applyBorder="0" applyAlignment="0" applyProtection="0"/>
    <xf numFmtId="0" fontId="51" fillId="11" borderId="0" applyNumberFormat="0" applyBorder="0" applyAlignment="0" applyProtection="0"/>
    <xf numFmtId="0" fontId="51" fillId="13" borderId="0" applyNumberFormat="0" applyBorder="0" applyAlignment="0" applyProtection="0"/>
    <xf numFmtId="0" fontId="52" fillId="10" borderId="1" applyNumberFormat="0" applyAlignment="0" applyProtection="0"/>
    <xf numFmtId="0" fontId="53" fillId="4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8" fillId="0" borderId="0">
      <alignment vertical="top"/>
    </xf>
    <xf numFmtId="0" fontId="55" fillId="0" borderId="3" applyNumberFormat="0" applyFill="0" applyAlignment="0" applyProtection="0"/>
    <xf numFmtId="0" fontId="56" fillId="16" borderId="4" applyNumberFormat="0" applyAlignment="0" applyProtection="0"/>
    <xf numFmtId="0" fontId="57" fillId="0" borderId="0" applyNumberFormat="0" applyFill="0" applyBorder="0" applyAlignment="0" applyProtection="0"/>
    <xf numFmtId="0" fontId="58" fillId="17" borderId="1" applyNumberFormat="0" applyAlignment="0" applyProtection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16" fillId="0" borderId="0"/>
    <xf numFmtId="0" fontId="68" fillId="0" borderId="0"/>
    <xf numFmtId="0" fontId="68" fillId="0" borderId="0"/>
    <xf numFmtId="0" fontId="16" fillId="0" borderId="0"/>
    <xf numFmtId="0" fontId="68" fillId="0" borderId="0"/>
    <xf numFmtId="0" fontId="68" fillId="0" borderId="0"/>
    <xf numFmtId="0" fontId="4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8" fillId="0" borderId="0"/>
    <xf numFmtId="0" fontId="68" fillId="0" borderId="0"/>
    <xf numFmtId="0" fontId="37" fillId="0" borderId="5" applyNumberFormat="0" applyFill="0" applyAlignment="0" applyProtection="0"/>
    <xf numFmtId="0" fontId="59" fillId="3" borderId="0" applyNumberFormat="0" applyBorder="0" applyAlignment="0" applyProtection="0"/>
    <xf numFmtId="0" fontId="16" fillId="8" borderId="6" applyNumberFormat="0" applyFont="0" applyAlignment="0" applyProtection="0"/>
    <xf numFmtId="0" fontId="60" fillId="17" borderId="2" applyNumberFormat="0" applyAlignment="0" applyProtection="0"/>
    <xf numFmtId="0" fontId="61" fillId="10" borderId="0" applyNumberFormat="0" applyBorder="0" applyAlignment="0" applyProtection="0"/>
    <xf numFmtId="0" fontId="62" fillId="0" borderId="0"/>
    <xf numFmtId="0" fontId="55" fillId="0" borderId="0" applyNumberFormat="0" applyFill="0" applyBorder="0" applyAlignment="0" applyProtection="0"/>
    <xf numFmtId="0" fontId="63" fillId="0" borderId="0" applyNumberFormat="0" applyFill="0" applyBorder="0" applyAlignment="0" applyProtection="0"/>
  </cellStyleXfs>
  <cellXfs count="403">
    <xf numFmtId="0" fontId="0" fillId="0" borderId="0" xfId="0"/>
    <xf numFmtId="1" fontId="12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4" fillId="0" borderId="0" xfId="0" applyNumberFormat="1" applyFont="1"/>
    <xf numFmtId="1" fontId="3" fillId="0" borderId="0" xfId="0" applyNumberFormat="1" applyFont="1" applyAlignment="1">
      <alignment horizontal="left"/>
    </xf>
    <xf numFmtId="1" fontId="3" fillId="0" borderId="0" xfId="0" applyNumberFormat="1" applyFont="1" applyAlignment="1"/>
    <xf numFmtId="0" fontId="7" fillId="0" borderId="0" xfId="0" applyFont="1" applyAlignment="1">
      <alignment horizontal="center" vertical="center" wrapText="1"/>
    </xf>
    <xf numFmtId="1" fontId="0" fillId="0" borderId="0" xfId="0" applyNumberFormat="1"/>
    <xf numFmtId="0" fontId="10" fillId="0" borderId="0" xfId="0" applyFont="1" applyAlignment="1">
      <alignment horizontal="right"/>
    </xf>
    <xf numFmtId="1" fontId="1" fillId="0" borderId="7" xfId="0" applyNumberFormat="1" applyFont="1" applyBorder="1" applyAlignment="1">
      <alignment horizontal="center" vertical="center" wrapText="1"/>
    </xf>
    <xf numFmtId="0" fontId="0" fillId="0" borderId="0" xfId="0" applyFont="1"/>
    <xf numFmtId="0" fontId="17" fillId="0" borderId="0" xfId="0" applyFont="1"/>
    <xf numFmtId="0" fontId="15" fillId="18" borderId="8" xfId="0" applyFont="1" applyFill="1" applyBorder="1" applyAlignment="1">
      <alignment vertical="top" wrapText="1"/>
    </xf>
    <xf numFmtId="1" fontId="15" fillId="0" borderId="7" xfId="0" applyNumberFormat="1" applyFont="1" applyBorder="1" applyAlignment="1">
      <alignment horizontal="center" vertical="center"/>
    </xf>
    <xf numFmtId="164" fontId="16" fillId="18" borderId="7" xfId="0" applyNumberFormat="1" applyFont="1" applyFill="1" applyBorder="1" applyAlignment="1">
      <alignment horizontal="center" vertical="center"/>
    </xf>
    <xf numFmtId="164" fontId="15" fillId="18" borderId="7" xfId="0" applyNumberFormat="1" applyFont="1" applyFill="1" applyBorder="1" applyAlignment="1">
      <alignment horizontal="center" vertical="center"/>
    </xf>
    <xf numFmtId="1" fontId="15" fillId="18" borderId="9" xfId="0" applyNumberFormat="1" applyFont="1" applyFill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7" xfId="0" applyNumberFormat="1" applyFont="1" applyFill="1" applyBorder="1" applyAlignment="1">
      <alignment horizontal="center" vertical="center"/>
    </xf>
    <xf numFmtId="1" fontId="16" fillId="18" borderId="9" xfId="0" applyNumberFormat="1" applyFont="1" applyFill="1" applyBorder="1" applyAlignment="1">
      <alignment horizontal="center" vertical="center"/>
    </xf>
    <xf numFmtId="1" fontId="17" fillId="0" borderId="7" xfId="0" applyNumberFormat="1" applyFont="1" applyBorder="1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" fontId="16" fillId="18" borderId="7" xfId="0" applyNumberFormat="1" applyFont="1" applyFill="1" applyBorder="1" applyAlignment="1">
      <alignment horizontal="center" vertical="center"/>
    </xf>
    <xf numFmtId="0" fontId="16" fillId="18" borderId="8" xfId="0" applyFont="1" applyFill="1" applyBorder="1" applyAlignment="1">
      <alignment vertical="top" wrapText="1"/>
    </xf>
    <xf numFmtId="1" fontId="16" fillId="18" borderId="7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top" wrapText="1"/>
    </xf>
    <xf numFmtId="0" fontId="16" fillId="0" borderId="7" xfId="0" applyFont="1" applyBorder="1" applyAlignment="1">
      <alignment horizontal="left" vertical="center" wrapText="1"/>
    </xf>
    <xf numFmtId="1" fontId="0" fillId="0" borderId="7" xfId="0" applyNumberFormat="1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1" fontId="16" fillId="0" borderId="7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wrapText="1"/>
    </xf>
    <xf numFmtId="1" fontId="16" fillId="0" borderId="7" xfId="0" applyNumberFormat="1" applyFont="1" applyBorder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center"/>
    </xf>
    <xf numFmtId="0" fontId="16" fillId="18" borderId="14" xfId="0" applyFont="1" applyFill="1" applyBorder="1" applyAlignment="1">
      <alignment vertical="top" wrapText="1"/>
    </xf>
    <xf numFmtId="1" fontId="16" fillId="0" borderId="14" xfId="0" applyNumberFormat="1" applyFont="1" applyBorder="1" applyAlignment="1">
      <alignment horizontal="center" vertical="center" wrapText="1"/>
    </xf>
    <xf numFmtId="1" fontId="16" fillId="0" borderId="7" xfId="0" applyNumberFormat="1" applyFont="1" applyFill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 wrapText="1"/>
    </xf>
    <xf numFmtId="1" fontId="0" fillId="0" borderId="16" xfId="0" applyNumberFormat="1" applyFont="1" applyBorder="1" applyAlignment="1">
      <alignment horizontal="center"/>
    </xf>
    <xf numFmtId="1" fontId="15" fillId="0" borderId="16" xfId="0" applyNumberFormat="1" applyFont="1" applyBorder="1" applyAlignment="1">
      <alignment horizontal="center" vertical="center"/>
    </xf>
    <xf numFmtId="0" fontId="15" fillId="0" borderId="8" xfId="0" applyFont="1" applyFill="1" applyBorder="1" applyAlignment="1">
      <alignment vertical="top" wrapText="1"/>
    </xf>
    <xf numFmtId="164" fontId="15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15" fillId="0" borderId="9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/>
    </xf>
    <xf numFmtId="1" fontId="0" fillId="0" borderId="0" xfId="0" applyNumberFormat="1" applyFont="1" applyFill="1"/>
    <xf numFmtId="1" fontId="0" fillId="0" borderId="7" xfId="0" applyNumberFormat="1" applyFont="1" applyFill="1" applyBorder="1" applyAlignment="1">
      <alignment horizontal="center"/>
    </xf>
    <xf numFmtId="1" fontId="15" fillId="0" borderId="1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7" xfId="0" applyFont="1" applyFill="1" applyBorder="1" applyAlignment="1">
      <alignment horizontal="center" vertical="center" wrapText="1"/>
    </xf>
    <xf numFmtId="1" fontId="15" fillId="18" borderId="7" xfId="0" applyNumberFormat="1" applyFont="1" applyFill="1" applyBorder="1" applyAlignment="1">
      <alignment horizontal="center" vertical="center"/>
    </xf>
    <xf numFmtId="0" fontId="21" fillId="0" borderId="0" xfId="0" applyFont="1"/>
    <xf numFmtId="0" fontId="16" fillId="0" borderId="8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horizontal="left"/>
    </xf>
    <xf numFmtId="1" fontId="16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20" fillId="0" borderId="8" xfId="0" applyFont="1" applyBorder="1" applyAlignment="1">
      <alignment horizontal="center"/>
    </xf>
    <xf numFmtId="1" fontId="20" fillId="0" borderId="9" xfId="0" applyNumberFormat="1" applyFont="1" applyFill="1" applyBorder="1" applyAlignment="1">
      <alignment horizontal="center" vertical="center"/>
    </xf>
    <xf numFmtId="164" fontId="20" fillId="18" borderId="7" xfId="0" applyNumberFormat="1" applyFont="1" applyFill="1" applyBorder="1" applyAlignment="1">
      <alignment horizontal="center" vertical="center"/>
    </xf>
    <xf numFmtId="1" fontId="20" fillId="18" borderId="9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0" fillId="0" borderId="8" xfId="0" applyFont="1" applyFill="1" applyBorder="1" applyAlignment="1">
      <alignment horizontal="center"/>
    </xf>
    <xf numFmtId="164" fontId="20" fillId="0" borderId="7" xfId="0" applyNumberFormat="1" applyFont="1" applyFill="1" applyBorder="1" applyAlignment="1">
      <alignment horizontal="center" vertical="center"/>
    </xf>
    <xf numFmtId="1" fontId="21" fillId="0" borderId="0" xfId="0" applyNumberFormat="1" applyFont="1" applyFill="1"/>
    <xf numFmtId="1" fontId="20" fillId="0" borderId="7" xfId="0" applyNumberFormat="1" applyFont="1" applyBorder="1" applyAlignment="1">
      <alignment horizontal="center" vertical="center"/>
    </xf>
    <xf numFmtId="1" fontId="20" fillId="0" borderId="7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0" fontId="26" fillId="0" borderId="0" xfId="0" applyFont="1"/>
    <xf numFmtId="1" fontId="16" fillId="0" borderId="14" xfId="0" applyNumberFormat="1" applyFont="1" applyFill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49" fontId="0" fillId="0" borderId="7" xfId="0" applyNumberFormat="1" applyBorder="1"/>
    <xf numFmtId="49" fontId="0" fillId="0" borderId="7" xfId="0" applyNumberFormat="1" applyBorder="1" applyAlignment="1">
      <alignment vertical="center"/>
    </xf>
    <xf numFmtId="49" fontId="0" fillId="0" borderId="7" xfId="0" applyNumberFormat="1" applyFill="1" applyBorder="1" applyAlignment="1">
      <alignment vertical="center"/>
    </xf>
    <xf numFmtId="164" fontId="16" fillId="18" borderId="21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64" fontId="15" fillId="18" borderId="21" xfId="0" applyNumberFormat="1" applyFont="1" applyFill="1" applyBorder="1" applyAlignment="1">
      <alignment horizontal="center" vertical="center"/>
    </xf>
    <xf numFmtId="164" fontId="17" fillId="0" borderId="7" xfId="0" applyNumberFormat="1" applyFont="1" applyBorder="1" applyAlignment="1">
      <alignment vertical="center"/>
    </xf>
    <xf numFmtId="0" fontId="17" fillId="0" borderId="0" xfId="0" applyFont="1" applyAlignment="1"/>
    <xf numFmtId="0" fontId="22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/>
    </xf>
    <xf numFmtId="1" fontId="0" fillId="0" borderId="0" xfId="0" applyNumberFormat="1" applyFont="1"/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7" xfId="0" applyNumberFormat="1" applyFont="1" applyBorder="1" applyAlignment="1">
      <alignment wrapText="1"/>
    </xf>
    <xf numFmtId="1" fontId="0" fillId="0" borderId="2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1" fontId="30" fillId="0" borderId="0" xfId="0" applyNumberFormat="1" applyFont="1" applyAlignment="1">
      <alignment horizontal="center"/>
    </xf>
    <xf numFmtId="2" fontId="29" fillId="0" borderId="0" xfId="0" applyNumberFormat="1" applyFont="1"/>
    <xf numFmtId="1" fontId="29" fillId="0" borderId="0" xfId="0" applyNumberFormat="1" applyFont="1"/>
    <xf numFmtId="1" fontId="29" fillId="0" borderId="0" xfId="0" applyNumberFormat="1" applyFont="1" applyFill="1"/>
    <xf numFmtId="1" fontId="31" fillId="0" borderId="0" xfId="0" applyNumberFormat="1" applyFont="1" applyFill="1" applyAlignment="1">
      <alignment vertical="center"/>
    </xf>
    <xf numFmtId="0" fontId="32" fillId="0" borderId="0" xfId="0" applyFont="1" applyFill="1"/>
    <xf numFmtId="1" fontId="33" fillId="0" borderId="0" xfId="0" applyNumberFormat="1" applyFont="1" applyFill="1" applyAlignment="1">
      <alignment vertical="center"/>
    </xf>
    <xf numFmtId="2" fontId="0" fillId="0" borderId="0" xfId="0" applyNumberFormat="1"/>
    <xf numFmtId="1" fontId="36" fillId="0" borderId="0" xfId="0" applyNumberFormat="1" applyFont="1" applyFill="1"/>
    <xf numFmtId="0" fontId="38" fillId="0" borderId="0" xfId="0" applyFont="1"/>
    <xf numFmtId="1" fontId="22" fillId="18" borderId="7" xfId="0" applyNumberFormat="1" applyFont="1" applyFill="1" applyBorder="1" applyAlignment="1" applyProtection="1">
      <alignment horizontal="center" vertical="center" wrapText="1"/>
    </xf>
    <xf numFmtId="1" fontId="22" fillId="0" borderId="7" xfId="0" applyNumberFormat="1" applyFont="1" applyFill="1" applyBorder="1" applyAlignment="1" applyProtection="1">
      <alignment horizontal="center" vertical="center" wrapText="1"/>
    </xf>
    <xf numFmtId="1" fontId="39" fillId="0" borderId="7" xfId="0" applyNumberFormat="1" applyFont="1" applyFill="1" applyBorder="1" applyAlignment="1" applyProtection="1">
      <alignment horizontal="center" vertical="center" wrapText="1"/>
    </xf>
    <xf numFmtId="1" fontId="39" fillId="18" borderId="7" xfId="0" applyNumberFormat="1" applyFont="1" applyFill="1" applyBorder="1" applyAlignment="1" applyProtection="1">
      <alignment horizontal="center" vertical="center" wrapText="1"/>
    </xf>
    <xf numFmtId="0" fontId="37" fillId="0" borderId="7" xfId="0" applyFont="1" applyBorder="1"/>
    <xf numFmtId="0" fontId="37" fillId="0" borderId="7" xfId="0" applyFont="1" applyBorder="1" applyAlignment="1">
      <alignment wrapText="1"/>
    </xf>
    <xf numFmtId="165" fontId="37" fillId="0" borderId="7" xfId="0" applyNumberFormat="1" applyFont="1" applyBorder="1"/>
    <xf numFmtId="165" fontId="37" fillId="0" borderId="7" xfId="0" applyNumberFormat="1" applyFont="1" applyFill="1" applyBorder="1"/>
    <xf numFmtId="0" fontId="37" fillId="0" borderId="0" xfId="0" applyFont="1"/>
    <xf numFmtId="0" fontId="40" fillId="0" borderId="7" xfId="0" applyFont="1" applyFill="1" applyBorder="1"/>
    <xf numFmtId="0" fontId="37" fillId="0" borderId="7" xfId="0" applyFont="1" applyFill="1" applyBorder="1"/>
    <xf numFmtId="0" fontId="37" fillId="0" borderId="7" xfId="0" applyFont="1" applyFill="1" applyBorder="1" applyAlignment="1">
      <alignment wrapText="1"/>
    </xf>
    <xf numFmtId="0" fontId="37" fillId="0" borderId="0" xfId="0" applyFont="1" applyFill="1"/>
    <xf numFmtId="0" fontId="0" fillId="0" borderId="7" xfId="0" applyBorder="1" applyAlignment="1">
      <alignment wrapText="1"/>
    </xf>
    <xf numFmtId="165" fontId="0" fillId="0" borderId="7" xfId="0" applyNumberFormat="1" applyBorder="1"/>
    <xf numFmtId="165" fontId="0" fillId="0" borderId="7" xfId="0" applyNumberFormat="1" applyFill="1" applyBorder="1"/>
    <xf numFmtId="0" fontId="0" fillId="0" borderId="7" xfId="0" applyFill="1" applyBorder="1"/>
    <xf numFmtId="0" fontId="32" fillId="0" borderId="7" xfId="0" applyFont="1" applyFill="1" applyBorder="1"/>
    <xf numFmtId="165" fontId="41" fillId="0" borderId="7" xfId="0" applyNumberFormat="1" applyFont="1" applyBorder="1"/>
    <xf numFmtId="0" fontId="41" fillId="0" borderId="7" xfId="0" applyFont="1" applyBorder="1"/>
    <xf numFmtId="0" fontId="41" fillId="0" borderId="0" xfId="0" applyFont="1"/>
    <xf numFmtId="0" fontId="0" fillId="0" borderId="7" xfId="0" applyFill="1" applyBorder="1" applyAlignment="1">
      <alignment wrapText="1"/>
    </xf>
    <xf numFmtId="165" fontId="41" fillId="0" borderId="7" xfId="0" applyNumberFormat="1" applyFont="1" applyFill="1" applyBorder="1"/>
    <xf numFmtId="0" fontId="41" fillId="0" borderId="7" xfId="0" applyFont="1" applyFill="1" applyBorder="1"/>
    <xf numFmtId="165" fontId="40" fillId="0" borderId="7" xfId="0" applyNumberFormat="1" applyFont="1" applyBorder="1"/>
    <xf numFmtId="0" fontId="41" fillId="0" borderId="7" xfId="0" applyFont="1" applyBorder="1" applyAlignment="1">
      <alignment wrapText="1"/>
    </xf>
    <xf numFmtId="0" fontId="17" fillId="0" borderId="7" xfId="0" applyFont="1" applyBorder="1"/>
    <xf numFmtId="0" fontId="17" fillId="0" borderId="7" xfId="0" applyFont="1" applyBorder="1" applyAlignment="1">
      <alignment wrapText="1"/>
    </xf>
    <xf numFmtId="165" fontId="17" fillId="0" borderId="7" xfId="0" applyNumberFormat="1" applyFont="1" applyBorder="1"/>
    <xf numFmtId="0" fontId="17" fillId="0" borderId="7" xfId="0" applyFont="1" applyFill="1" applyBorder="1"/>
    <xf numFmtId="0" fontId="44" fillId="0" borderId="7" xfId="0" applyFont="1" applyFill="1" applyBorder="1"/>
    <xf numFmtId="0" fontId="0" fillId="0" borderId="7" xfId="0" applyFont="1" applyBorder="1"/>
    <xf numFmtId="0" fontId="0" fillId="0" borderId="7" xfId="0" applyFont="1" applyBorder="1" applyAlignment="1">
      <alignment wrapText="1"/>
    </xf>
    <xf numFmtId="165" fontId="0" fillId="0" borderId="7" xfId="0" applyNumberFormat="1" applyFont="1" applyBorder="1"/>
    <xf numFmtId="0" fontId="0" fillId="0" borderId="7" xfId="0" applyFont="1" applyFill="1" applyBorder="1"/>
    <xf numFmtId="0" fontId="16" fillId="0" borderId="0" xfId="57" applyNumberFormat="1" applyFont="1" applyFill="1" applyAlignment="1" applyProtection="1"/>
    <xf numFmtId="0" fontId="16" fillId="0" borderId="0" xfId="57" applyFont="1" applyFill="1"/>
    <xf numFmtId="0" fontId="23" fillId="0" borderId="0" xfId="57" applyNumberFormat="1" applyFont="1" applyFill="1" applyBorder="1" applyAlignment="1" applyProtection="1">
      <alignment horizontal="center"/>
    </xf>
    <xf numFmtId="0" fontId="16" fillId="0" borderId="0" xfId="57" applyFont="1" applyFill="1" applyBorder="1" applyAlignment="1">
      <alignment horizontal="center"/>
    </xf>
    <xf numFmtId="0" fontId="23" fillId="0" borderId="0" xfId="57" applyNumberFormat="1" applyFont="1" applyFill="1" applyBorder="1" applyAlignment="1" applyProtection="1">
      <alignment horizontal="center" vertical="top"/>
    </xf>
    <xf numFmtId="0" fontId="23" fillId="0" borderId="0" xfId="57" applyNumberFormat="1" applyFont="1" applyFill="1" applyAlignment="1" applyProtection="1">
      <alignment horizontal="center"/>
    </xf>
    <xf numFmtId="0" fontId="16" fillId="0" borderId="0" xfId="57" applyFont="1" applyFill="1" applyAlignment="1">
      <alignment horizontal="center"/>
    </xf>
    <xf numFmtId="0" fontId="31" fillId="18" borderId="0" xfId="0" applyFont="1" applyFill="1" applyAlignment="1">
      <alignment horizontal="right"/>
    </xf>
    <xf numFmtId="0" fontId="16" fillId="18" borderId="22" xfId="57" applyNumberFormat="1" applyFont="1" applyFill="1" applyBorder="1" applyAlignment="1" applyProtection="1"/>
    <xf numFmtId="0" fontId="16" fillId="18" borderId="0" xfId="57" applyFont="1" applyFill="1"/>
    <xf numFmtId="0" fontId="16" fillId="18" borderId="23" xfId="57" applyNumberFormat="1" applyFont="1" applyFill="1" applyBorder="1" applyAlignment="1" applyProtection="1"/>
    <xf numFmtId="0" fontId="16" fillId="18" borderId="0" xfId="57" applyNumberFormat="1" applyFont="1" applyFill="1" applyBorder="1" applyAlignment="1" applyProtection="1"/>
    <xf numFmtId="0" fontId="47" fillId="18" borderId="24" xfId="57" applyNumberFormat="1" applyFont="1" applyFill="1" applyBorder="1" applyAlignment="1" applyProtection="1">
      <alignment horizontal="center" vertical="center" wrapText="1"/>
    </xf>
    <xf numFmtId="0" fontId="16" fillId="18" borderId="0" xfId="57" applyNumberFormat="1" applyFont="1" applyFill="1" applyAlignment="1" applyProtection="1">
      <alignment vertical="center"/>
    </xf>
    <xf numFmtId="49" fontId="20" fillId="0" borderId="17" xfId="57" applyNumberFormat="1" applyFont="1" applyFill="1" applyBorder="1" applyAlignment="1">
      <alignment horizontal="center" vertical="center" wrapText="1"/>
    </xf>
    <xf numFmtId="49" fontId="20" fillId="0" borderId="25" xfId="57" applyNumberFormat="1" applyFont="1" applyFill="1" applyBorder="1" applyAlignment="1">
      <alignment horizontal="center" vertical="center" wrapText="1"/>
    </xf>
    <xf numFmtId="0" fontId="20" fillId="0" borderId="25" xfId="57" applyFont="1" applyFill="1" applyBorder="1" applyAlignment="1">
      <alignment horizontal="center" vertical="center" wrapText="1"/>
    </xf>
    <xf numFmtId="1" fontId="49" fillId="0" borderId="25" xfId="47" applyNumberFormat="1" applyFont="1" applyFill="1" applyBorder="1" applyAlignment="1">
      <alignment vertical="center"/>
    </xf>
    <xf numFmtId="1" fontId="20" fillId="18" borderId="25" xfId="47" applyNumberFormat="1" applyFont="1" applyFill="1" applyBorder="1" applyAlignment="1">
      <alignment vertical="center"/>
    </xf>
    <xf numFmtId="1" fontId="49" fillId="0" borderId="26" xfId="47" applyNumberFormat="1" applyFont="1" applyFill="1" applyBorder="1" applyAlignment="1">
      <alignment vertical="center"/>
    </xf>
    <xf numFmtId="0" fontId="16" fillId="18" borderId="0" xfId="57" applyFont="1" applyFill="1" applyAlignment="1">
      <alignment vertical="center"/>
    </xf>
    <xf numFmtId="49" fontId="6" fillId="18" borderId="27" xfId="57" applyNumberFormat="1" applyFont="1" applyFill="1" applyBorder="1" applyAlignment="1">
      <alignment horizontal="center" vertical="center" wrapText="1"/>
    </xf>
    <xf numFmtId="49" fontId="6" fillId="18" borderId="28" xfId="57" applyNumberFormat="1" applyFont="1" applyFill="1" applyBorder="1" applyAlignment="1">
      <alignment horizontal="center" vertical="center" wrapText="1"/>
    </xf>
    <xf numFmtId="0" fontId="6" fillId="18" borderId="28" xfId="57" applyFont="1" applyFill="1" applyBorder="1" applyAlignment="1">
      <alignment horizontal="center" vertical="center" wrapText="1"/>
    </xf>
    <xf numFmtId="1" fontId="30" fillId="18" borderId="28" xfId="47" applyNumberFormat="1" applyFont="1" applyFill="1" applyBorder="1" applyAlignment="1">
      <alignment horizontal="center" vertical="center"/>
    </xf>
    <xf numFmtId="1" fontId="6" fillId="18" borderId="28" xfId="47" applyNumberFormat="1" applyFont="1" applyFill="1" applyBorder="1" applyAlignment="1">
      <alignment horizontal="center" vertical="center"/>
    </xf>
    <xf numFmtId="0" fontId="16" fillId="18" borderId="0" xfId="57" applyNumberFormat="1" applyFont="1" applyFill="1" applyAlignment="1" applyProtection="1"/>
    <xf numFmtId="49" fontId="6" fillId="18" borderId="8" xfId="57" applyNumberFormat="1" applyFont="1" applyFill="1" applyBorder="1" applyAlignment="1">
      <alignment horizontal="center" vertical="center" wrapText="1"/>
    </xf>
    <xf numFmtId="49" fontId="6" fillId="18" borderId="7" xfId="57" applyNumberFormat="1" applyFont="1" applyFill="1" applyBorder="1" applyAlignment="1">
      <alignment horizontal="center" vertical="center" wrapText="1"/>
    </xf>
    <xf numFmtId="0" fontId="6" fillId="18" borderId="7" xfId="57" applyFont="1" applyFill="1" applyBorder="1" applyAlignment="1">
      <alignment horizontal="center" vertical="center" wrapText="1"/>
    </xf>
    <xf numFmtId="1" fontId="30" fillId="18" borderId="7" xfId="47" applyNumberFormat="1" applyFont="1" applyFill="1" applyBorder="1" applyAlignment="1">
      <alignment horizontal="center" vertical="center"/>
    </xf>
    <xf numFmtId="1" fontId="6" fillId="18" borderId="7" xfId="47" applyNumberFormat="1" applyFont="1" applyFill="1" applyBorder="1" applyAlignment="1">
      <alignment horizontal="center" vertical="center"/>
    </xf>
    <xf numFmtId="0" fontId="31" fillId="18" borderId="7" xfId="0" applyFont="1" applyFill="1" applyBorder="1" applyAlignment="1">
      <alignment horizontal="left" vertical="center" wrapText="1"/>
    </xf>
    <xf numFmtId="1" fontId="29" fillId="18" borderId="7" xfId="47" applyNumberFormat="1" applyFont="1" applyFill="1" applyBorder="1" applyAlignment="1">
      <alignment horizontal="center" vertical="center"/>
    </xf>
    <xf numFmtId="1" fontId="29" fillId="18" borderId="9" xfId="47" applyNumberFormat="1" applyFont="1" applyFill="1" applyBorder="1" applyAlignment="1">
      <alignment horizontal="center" vertical="center"/>
    </xf>
    <xf numFmtId="0" fontId="31" fillId="18" borderId="7" xfId="57" applyFont="1" applyFill="1" applyBorder="1" applyAlignment="1">
      <alignment horizontal="left" vertical="center" wrapText="1"/>
    </xf>
    <xf numFmtId="1" fontId="30" fillId="18" borderId="9" xfId="47" applyNumberFormat="1" applyFont="1" applyFill="1" applyBorder="1" applyAlignment="1">
      <alignment horizontal="center" vertical="center"/>
    </xf>
    <xf numFmtId="1" fontId="31" fillId="18" borderId="7" xfId="47" applyNumberFormat="1" applyFont="1" applyFill="1" applyBorder="1" applyAlignment="1">
      <alignment horizontal="center" vertical="center"/>
    </xf>
    <xf numFmtId="49" fontId="31" fillId="18" borderId="7" xfId="57" applyNumberFormat="1" applyFont="1" applyFill="1" applyBorder="1" applyAlignment="1">
      <alignment horizontal="center" vertical="center" wrapText="1"/>
    </xf>
    <xf numFmtId="0" fontId="31" fillId="18" borderId="16" xfId="0" applyFont="1" applyFill="1" applyBorder="1" applyAlignment="1">
      <alignment horizontal="left" vertical="center" wrapText="1"/>
    </xf>
    <xf numFmtId="49" fontId="31" fillId="18" borderId="8" xfId="57" applyNumberFormat="1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left" vertical="center" wrapText="1"/>
    </xf>
    <xf numFmtId="49" fontId="6" fillId="18" borderId="8" xfId="0" applyNumberFormat="1" applyFont="1" applyFill="1" applyBorder="1" applyAlignment="1">
      <alignment horizontal="center" vertical="center" wrapText="1"/>
    </xf>
    <xf numFmtId="49" fontId="6" fillId="18" borderId="7" xfId="0" applyNumberFormat="1" applyFont="1" applyFill="1" applyBorder="1" applyAlignment="1">
      <alignment horizontal="center" vertical="center" wrapText="1"/>
    </xf>
    <xf numFmtId="49" fontId="31" fillId="18" borderId="8" xfId="0" applyNumberFormat="1" applyFont="1" applyFill="1" applyBorder="1" applyAlignment="1">
      <alignment horizontal="center" vertical="center" wrapText="1"/>
    </xf>
    <xf numFmtId="49" fontId="31" fillId="18" borderId="13" xfId="0" applyNumberFormat="1" applyFont="1" applyFill="1" applyBorder="1" applyAlignment="1">
      <alignment horizontal="center" vertical="center" wrapText="1"/>
    </xf>
    <xf numFmtId="49" fontId="31" fillId="18" borderId="7" xfId="0" applyNumberFormat="1" applyFont="1" applyFill="1" applyBorder="1" applyAlignment="1">
      <alignment horizontal="center"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49" fontId="31" fillId="0" borderId="7" xfId="0" applyNumberFormat="1" applyFont="1" applyBorder="1" applyAlignment="1">
      <alignment horizontal="center" vertical="center" wrapText="1"/>
    </xf>
    <xf numFmtId="0" fontId="31" fillId="0" borderId="28" xfId="0" applyFont="1" applyBorder="1" applyAlignment="1">
      <alignment horizontal="left" vertical="center" wrapText="1"/>
    </xf>
    <xf numFmtId="0" fontId="31" fillId="0" borderId="7" xfId="57" applyNumberFormat="1" applyFont="1" applyFill="1" applyBorder="1" applyAlignment="1" applyProtection="1">
      <alignment wrapText="1"/>
    </xf>
    <xf numFmtId="1" fontId="29" fillId="18" borderId="7" xfId="47" applyNumberFormat="1" applyFont="1" applyFill="1" applyBorder="1" applyAlignment="1">
      <alignment horizontal="left" vertical="top"/>
    </xf>
    <xf numFmtId="1" fontId="29" fillId="18" borderId="7" xfId="47" applyNumberFormat="1" applyFont="1" applyFill="1" applyBorder="1" applyAlignment="1">
      <alignment horizontal="left" vertical="top" wrapText="1"/>
    </xf>
    <xf numFmtId="1" fontId="50" fillId="18" borderId="7" xfId="63" applyNumberFormat="1" applyFont="1" applyFill="1" applyBorder="1" applyAlignment="1">
      <alignment horizontal="center" vertical="center"/>
    </xf>
    <xf numFmtId="49" fontId="34" fillId="18" borderId="8" xfId="57" applyNumberFormat="1" applyFont="1" applyFill="1" applyBorder="1" applyAlignment="1">
      <alignment horizontal="center" vertical="center" wrapText="1"/>
    </xf>
    <xf numFmtId="0" fontId="31" fillId="18" borderId="7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49" fontId="31" fillId="18" borderId="16" xfId="0" applyNumberFormat="1" applyFont="1" applyFill="1" applyBorder="1" applyAlignment="1">
      <alignment horizontal="center" vertical="center" wrapText="1"/>
    </xf>
    <xf numFmtId="1" fontId="30" fillId="18" borderId="16" xfId="47" applyNumberFormat="1" applyFont="1" applyFill="1" applyBorder="1" applyAlignment="1">
      <alignment horizontal="center" vertical="center"/>
    </xf>
    <xf numFmtId="1" fontId="29" fillId="18" borderId="16" xfId="47" applyNumberFormat="1" applyFont="1" applyFill="1" applyBorder="1" applyAlignment="1">
      <alignment horizontal="center" vertical="center"/>
    </xf>
    <xf numFmtId="0" fontId="31" fillId="18" borderId="17" xfId="57" applyFont="1" applyFill="1" applyBorder="1" applyAlignment="1">
      <alignment horizontal="center" vertical="center" wrapText="1"/>
    </xf>
    <xf numFmtId="0" fontId="31" fillId="18" borderId="25" xfId="57" applyFont="1" applyFill="1" applyBorder="1" applyAlignment="1">
      <alignment horizontal="center" vertical="center" wrapText="1"/>
    </xf>
    <xf numFmtId="49" fontId="31" fillId="18" borderId="25" xfId="57" applyNumberFormat="1" applyFont="1" applyFill="1" applyBorder="1" applyAlignment="1">
      <alignment horizontal="center" vertical="center" wrapText="1"/>
    </xf>
    <xf numFmtId="0" fontId="31" fillId="18" borderId="29" xfId="57" applyFont="1" applyFill="1" applyBorder="1" applyAlignment="1">
      <alignment horizontal="center" vertical="center" wrapText="1"/>
    </xf>
    <xf numFmtId="0" fontId="31" fillId="18" borderId="30" xfId="57" applyFont="1" applyFill="1" applyBorder="1" applyAlignment="1">
      <alignment horizontal="center" vertical="center" wrapText="1"/>
    </xf>
    <xf numFmtId="49" fontId="31" fillId="18" borderId="30" xfId="57" applyNumberFormat="1" applyFont="1" applyFill="1" applyBorder="1" applyAlignment="1">
      <alignment horizontal="center" vertical="center" wrapText="1"/>
    </xf>
    <xf numFmtId="0" fontId="31" fillId="18" borderId="0" xfId="57" applyFont="1" applyFill="1" applyBorder="1" applyAlignment="1">
      <alignment horizontal="center" vertical="center" wrapText="1"/>
    </xf>
    <xf numFmtId="49" fontId="31" fillId="18" borderId="0" xfId="57" applyNumberFormat="1" applyFont="1" applyFill="1" applyBorder="1" applyAlignment="1">
      <alignment horizontal="center" vertical="center" wrapText="1"/>
    </xf>
    <xf numFmtId="0" fontId="6" fillId="18" borderId="0" xfId="57" applyFont="1" applyFill="1" applyBorder="1" applyAlignment="1">
      <alignment horizontal="center" vertical="center" wrapText="1"/>
    </xf>
    <xf numFmtId="1" fontId="49" fillId="18" borderId="0" xfId="57" applyNumberFormat="1" applyFont="1" applyFill="1" applyBorder="1" applyAlignment="1">
      <alignment vertical="center"/>
    </xf>
    <xf numFmtId="1" fontId="16" fillId="18" borderId="0" xfId="57" applyNumberFormat="1" applyFont="1" applyFill="1" applyAlignment="1" applyProtection="1"/>
    <xf numFmtId="166" fontId="16" fillId="18" borderId="0" xfId="57" applyNumberFormat="1" applyFont="1" applyFill="1" applyAlignment="1" applyProtection="1"/>
    <xf numFmtId="1" fontId="16" fillId="0" borderId="0" xfId="57" applyNumberFormat="1" applyFont="1" applyFill="1" applyAlignment="1" applyProtection="1"/>
    <xf numFmtId="1" fontId="16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31" fillId="0" borderId="0" xfId="0" applyNumberFormat="1" applyFont="1" applyAlignment="1">
      <alignment horizontal="left"/>
    </xf>
    <xf numFmtId="1" fontId="31" fillId="18" borderId="0" xfId="0" applyNumberFormat="1" applyFont="1" applyFill="1" applyAlignment="1">
      <alignment horizontal="left"/>
    </xf>
    <xf numFmtId="1" fontId="16" fillId="0" borderId="0" xfId="0" applyNumberFormat="1" applyFont="1" applyAlignment="1"/>
    <xf numFmtId="1" fontId="16" fillId="0" borderId="0" xfId="0" applyNumberFormat="1" applyFont="1" applyFill="1" applyAlignment="1">
      <alignment horizontal="left"/>
    </xf>
    <xf numFmtId="1" fontId="17" fillId="0" borderId="0" xfId="0" applyNumberFormat="1" applyFont="1"/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/>
    <xf numFmtId="1" fontId="16" fillId="0" borderId="16" xfId="0" applyNumberFormat="1" applyFont="1" applyFill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 wrapText="1"/>
    </xf>
    <xf numFmtId="165" fontId="69" fillId="0" borderId="7" xfId="54" applyNumberFormat="1" applyBorder="1"/>
    <xf numFmtId="165" fontId="37" fillId="0" borderId="7" xfId="59" applyNumberFormat="1" applyFont="1" applyFill="1" applyBorder="1"/>
    <xf numFmtId="165" fontId="40" fillId="0" borderId="7" xfId="59" applyNumberFormat="1" applyFont="1" applyFill="1" applyBorder="1"/>
    <xf numFmtId="165" fontId="37" fillId="0" borderId="7" xfId="59" applyNumberFormat="1" applyFont="1" applyBorder="1"/>
    <xf numFmtId="165" fontId="41" fillId="0" borderId="7" xfId="59" applyNumberFormat="1" applyFont="1" applyBorder="1"/>
    <xf numFmtId="0" fontId="37" fillId="0" borderId="7" xfId="64" applyFont="1" applyBorder="1" applyAlignment="1">
      <alignment wrapText="1"/>
    </xf>
    <xf numFmtId="165" fontId="37" fillId="0" borderId="7" xfId="64" applyNumberFormat="1" applyFont="1" applyBorder="1"/>
    <xf numFmtId="0" fontId="68" fillId="0" borderId="7" xfId="64" applyBorder="1" applyAlignment="1">
      <alignment wrapText="1"/>
    </xf>
    <xf numFmtId="165" fontId="68" fillId="0" borderId="7" xfId="64" applyNumberFormat="1" applyBorder="1"/>
    <xf numFmtId="0" fontId="37" fillId="0" borderId="7" xfId="59" applyFont="1" applyFill="1" applyBorder="1"/>
    <xf numFmtId="0" fontId="68" fillId="0" borderId="7" xfId="59" applyFill="1" applyBorder="1"/>
    <xf numFmtId="165" fontId="68" fillId="0" borderId="7" xfId="59" applyNumberFormat="1" applyFill="1" applyBorder="1"/>
    <xf numFmtId="165" fontId="68" fillId="0" borderId="7" xfId="59" applyNumberFormat="1" applyBorder="1"/>
    <xf numFmtId="165" fontId="42" fillId="0" borderId="7" xfId="59" applyNumberFormat="1" applyFont="1" applyFill="1" applyBorder="1"/>
    <xf numFmtId="165" fontId="43" fillId="0" borderId="7" xfId="53" applyNumberFormat="1" applyFont="1" applyBorder="1"/>
    <xf numFmtId="0" fontId="41" fillId="0" borderId="7" xfId="59" applyFont="1" applyFill="1" applyBorder="1"/>
    <xf numFmtId="165" fontId="41" fillId="0" borderId="7" xfId="59" applyNumberFormat="1" applyFont="1" applyFill="1" applyBorder="1"/>
    <xf numFmtId="0" fontId="68" fillId="0" borderId="7" xfId="64" applyBorder="1"/>
    <xf numFmtId="165" fontId="69" fillId="0" borderId="7" xfId="53" applyNumberFormat="1" applyBorder="1"/>
    <xf numFmtId="0" fontId="68" fillId="0" borderId="7" xfId="59" applyBorder="1" applyAlignment="1">
      <alignment wrapText="1"/>
    </xf>
    <xf numFmtId="0" fontId="19" fillId="0" borderId="7" xfId="58" applyFont="1" applyBorder="1" applyAlignment="1"/>
    <xf numFmtId="0" fontId="19" fillId="0" borderId="14" xfId="58" applyFont="1" applyBorder="1" applyAlignment="1">
      <alignment wrapText="1"/>
    </xf>
    <xf numFmtId="0" fontId="19" fillId="0" borderId="7" xfId="58" applyFont="1" applyBorder="1" applyAlignment="1">
      <alignment wrapText="1"/>
    </xf>
    <xf numFmtId="0" fontId="68" fillId="0" borderId="0" xfId="68" applyBorder="1"/>
    <xf numFmtId="0" fontId="31" fillId="0" borderId="7" xfId="0" applyFont="1" applyFill="1" applyBorder="1" applyAlignment="1">
      <alignment horizontal="left" vertical="center" wrapText="1"/>
    </xf>
    <xf numFmtId="165" fontId="37" fillId="18" borderId="7" xfId="0" applyNumberFormat="1" applyFont="1" applyFill="1" applyBorder="1"/>
    <xf numFmtId="165" fontId="37" fillId="18" borderId="7" xfId="59" applyNumberFormat="1" applyFont="1" applyFill="1" applyBorder="1"/>
    <xf numFmtId="0" fontId="37" fillId="18" borderId="0" xfId="0" applyFont="1" applyFill="1"/>
    <xf numFmtId="165" fontId="37" fillId="18" borderId="28" xfId="0" applyNumberFormat="1" applyFont="1" applyFill="1" applyBorder="1"/>
    <xf numFmtId="1" fontId="16" fillId="18" borderId="21" xfId="0" applyNumberFormat="1" applyFont="1" applyFill="1" applyBorder="1" applyAlignment="1">
      <alignment horizontal="center" vertical="center"/>
    </xf>
    <xf numFmtId="0" fontId="2" fillId="18" borderId="16" xfId="57" applyNumberFormat="1" applyFont="1" applyFill="1" applyBorder="1" applyAlignment="1" applyProtection="1">
      <alignment horizontal="center" vertical="center" wrapText="1"/>
    </xf>
    <xf numFmtId="0" fontId="47" fillId="18" borderId="16" xfId="57" applyNumberFormat="1" applyFont="1" applyFill="1" applyBorder="1" applyAlignment="1" applyProtection="1">
      <alignment horizontal="center" vertical="center" wrapText="1"/>
    </xf>
    <xf numFmtId="0" fontId="64" fillId="18" borderId="0" xfId="57" applyNumberFormat="1" applyFont="1" applyFill="1" applyAlignment="1" applyProtection="1"/>
    <xf numFmtId="0" fontId="64" fillId="18" borderId="0" xfId="57" applyFont="1" applyFill="1" applyAlignment="1">
      <alignment horizontal="center"/>
    </xf>
    <xf numFmtId="1" fontId="20" fillId="0" borderId="25" xfId="47" applyNumberFormat="1" applyFont="1" applyFill="1" applyBorder="1" applyAlignment="1">
      <alignment vertical="center"/>
    </xf>
    <xf numFmtId="1" fontId="30" fillId="18" borderId="12" xfId="47" applyNumberFormat="1" applyFont="1" applyFill="1" applyBorder="1" applyAlignment="1">
      <alignment horizontal="center" vertical="center"/>
    </xf>
    <xf numFmtId="1" fontId="65" fillId="18" borderId="7" xfId="47" applyNumberFormat="1" applyFont="1" applyFill="1" applyBorder="1" applyAlignment="1">
      <alignment horizontal="center" vertical="center"/>
    </xf>
    <xf numFmtId="1" fontId="6" fillId="18" borderId="9" xfId="47" applyNumberFormat="1" applyFont="1" applyFill="1" applyBorder="1" applyAlignment="1">
      <alignment horizontal="center" vertical="center"/>
    </xf>
    <xf numFmtId="1" fontId="66" fillId="18" borderId="7" xfId="47" applyNumberFormat="1" applyFont="1" applyFill="1" applyBorder="1" applyAlignment="1">
      <alignment horizontal="center" vertical="center"/>
    </xf>
    <xf numFmtId="1" fontId="31" fillId="18" borderId="16" xfId="47" applyNumberFormat="1" applyFont="1" applyFill="1" applyBorder="1" applyAlignment="1">
      <alignment horizontal="center" vertical="center"/>
    </xf>
    <xf numFmtId="1" fontId="66" fillId="18" borderId="16" xfId="47" applyNumberFormat="1" applyFont="1" applyFill="1" applyBorder="1" applyAlignment="1">
      <alignment horizontal="center" vertical="center"/>
    </xf>
    <xf numFmtId="1" fontId="30" fillId="18" borderId="24" xfId="47" applyNumberFormat="1" applyFont="1" applyFill="1" applyBorder="1" applyAlignment="1">
      <alignment horizontal="center" vertical="center"/>
    </xf>
    <xf numFmtId="1" fontId="30" fillId="18" borderId="31" xfId="47" applyNumberFormat="1" applyFont="1" applyFill="1" applyBorder="1" applyAlignment="1">
      <alignment horizontal="center" vertical="center"/>
    </xf>
    <xf numFmtId="49" fontId="31" fillId="18" borderId="32" xfId="57" applyNumberFormat="1" applyFont="1" applyFill="1" applyBorder="1" applyAlignment="1">
      <alignment horizontal="center" vertical="center" wrapText="1"/>
    </xf>
    <xf numFmtId="0" fontId="6" fillId="18" borderId="33" xfId="57" applyFont="1" applyFill="1" applyBorder="1" applyAlignment="1">
      <alignment horizontal="center" vertical="center" wrapText="1"/>
    </xf>
    <xf numFmtId="1" fontId="30" fillId="18" borderId="33" xfId="57" applyNumberFormat="1" applyFont="1" applyFill="1" applyBorder="1" applyAlignment="1">
      <alignment horizontal="center" vertical="center"/>
    </xf>
    <xf numFmtId="1" fontId="6" fillId="18" borderId="33" xfId="57" applyNumberFormat="1" applyFont="1" applyFill="1" applyBorder="1" applyAlignment="1">
      <alignment horizontal="center" vertical="center"/>
    </xf>
    <xf numFmtId="1" fontId="30" fillId="18" borderId="33" xfId="47" applyNumberFormat="1" applyFont="1" applyFill="1" applyBorder="1" applyAlignment="1">
      <alignment horizontal="center" vertical="center"/>
    </xf>
    <xf numFmtId="49" fontId="31" fillId="18" borderId="34" xfId="57" applyNumberFormat="1" applyFont="1" applyFill="1" applyBorder="1" applyAlignment="1">
      <alignment horizontal="center" vertical="center" wrapText="1"/>
    </xf>
    <xf numFmtId="1" fontId="49" fillId="18" borderId="33" xfId="57" applyNumberFormat="1" applyFont="1" applyFill="1" applyBorder="1" applyAlignment="1">
      <alignment horizontal="center" vertical="center"/>
    </xf>
    <xf numFmtId="1" fontId="20" fillId="18" borderId="33" xfId="57" applyNumberFormat="1" applyFont="1" applyFill="1" applyBorder="1" applyAlignment="1">
      <alignment horizontal="center" vertical="center"/>
    </xf>
    <xf numFmtId="1" fontId="20" fillId="18" borderId="0" xfId="57" applyNumberFormat="1" applyFont="1" applyFill="1" applyBorder="1" applyAlignment="1">
      <alignment vertical="center"/>
    </xf>
    <xf numFmtId="1" fontId="67" fillId="18" borderId="0" xfId="57" applyNumberFormat="1" applyFont="1" applyFill="1" applyBorder="1" applyAlignment="1">
      <alignment vertical="center"/>
    </xf>
    <xf numFmtId="1" fontId="16" fillId="18" borderId="0" xfId="0" applyNumberFormat="1" applyFont="1" applyFill="1" applyAlignment="1"/>
    <xf numFmtId="1" fontId="16" fillId="18" borderId="0" xfId="0" applyNumberFormat="1" applyFont="1" applyFill="1" applyAlignment="1">
      <alignment horizontal="left"/>
    </xf>
    <xf numFmtId="1" fontId="3" fillId="18" borderId="11" xfId="0" applyNumberFormat="1" applyFont="1" applyFill="1" applyBorder="1" applyAlignment="1">
      <alignment horizontal="center"/>
    </xf>
    <xf numFmtId="1" fontId="3" fillId="18" borderId="11" xfId="0" applyNumberFormat="1" applyFont="1" applyFill="1" applyBorder="1"/>
    <xf numFmtId="1" fontId="3" fillId="18" borderId="7" xfId="0" applyNumberFormat="1" applyFont="1" applyFill="1" applyBorder="1" applyAlignment="1">
      <alignment horizontal="center"/>
    </xf>
    <xf numFmtId="1" fontId="3" fillId="18" borderId="7" xfId="0" applyNumberFormat="1" applyFont="1" applyFill="1" applyBorder="1"/>
    <xf numFmtId="1" fontId="17" fillId="18" borderId="7" xfId="0" applyNumberFormat="1" applyFont="1" applyFill="1" applyBorder="1"/>
    <xf numFmtId="1" fontId="16" fillId="18" borderId="16" xfId="0" applyNumberFormat="1" applyFont="1" applyFill="1" applyBorder="1" applyAlignment="1">
      <alignment horizontal="center" vertical="center"/>
    </xf>
    <xf numFmtId="1" fontId="0" fillId="18" borderId="16" xfId="0" applyNumberFormat="1" applyFont="1" applyFill="1" applyBorder="1" applyAlignment="1">
      <alignment horizontal="center"/>
    </xf>
    <xf numFmtId="1" fontId="15" fillId="18" borderId="16" xfId="0" applyNumberFormat="1" applyFont="1" applyFill="1" applyBorder="1" applyAlignment="1">
      <alignment horizontal="center" vertical="center"/>
    </xf>
    <xf numFmtId="0" fontId="0" fillId="18" borderId="0" xfId="0" applyFill="1"/>
    <xf numFmtId="164" fontId="30" fillId="0" borderId="0" xfId="0" applyNumberFormat="1" applyFont="1" applyAlignment="1">
      <alignment horizontal="center"/>
    </xf>
    <xf numFmtId="164" fontId="0" fillId="0" borderId="0" xfId="0" applyNumberFormat="1"/>
    <xf numFmtId="164" fontId="22" fillId="18" borderId="7" xfId="0" applyNumberFormat="1" applyFont="1" applyFill="1" applyBorder="1" applyAlignment="1" applyProtection="1">
      <alignment horizontal="center" vertical="center" wrapText="1"/>
    </xf>
    <xf numFmtId="164" fontId="37" fillId="0" borderId="7" xfId="0" applyNumberFormat="1" applyFont="1" applyFill="1" applyBorder="1"/>
    <xf numFmtId="164" fontId="41" fillId="0" borderId="7" xfId="0" applyNumberFormat="1" applyFont="1" applyFill="1" applyBorder="1"/>
    <xf numFmtId="164" fontId="37" fillId="18" borderId="7" xfId="0" applyNumberFormat="1" applyFont="1" applyFill="1" applyBorder="1"/>
    <xf numFmtId="164" fontId="31" fillId="0" borderId="0" xfId="0" applyNumberFormat="1" applyFont="1" applyFill="1" applyAlignment="1">
      <alignment vertical="center"/>
    </xf>
    <xf numFmtId="164" fontId="37" fillId="0" borderId="0" xfId="59" applyNumberFormat="1" applyFont="1" applyAlignment="1">
      <alignment horizontal="center"/>
    </xf>
    <xf numFmtId="164" fontId="37" fillId="0" borderId="7" xfId="59" applyNumberFormat="1" applyFont="1" applyBorder="1"/>
    <xf numFmtId="164" fontId="41" fillId="0" borderId="7" xfId="59" applyNumberFormat="1" applyFont="1" applyBorder="1"/>
    <xf numFmtId="164" fontId="37" fillId="0" borderId="7" xfId="59" applyNumberFormat="1" applyFont="1" applyFill="1" applyBorder="1"/>
    <xf numFmtId="164" fontId="37" fillId="18" borderId="7" xfId="59" applyNumberFormat="1" applyFont="1" applyFill="1" applyBorder="1"/>
    <xf numFmtId="164" fontId="29" fillId="0" borderId="0" xfId="0" applyNumberFormat="1" applyFont="1" applyFill="1"/>
    <xf numFmtId="164" fontId="35" fillId="0" borderId="0" xfId="0" applyNumberFormat="1" applyFont="1" applyFill="1" applyAlignment="1">
      <alignment horizontal="center" wrapText="1"/>
    </xf>
    <xf numFmtId="164" fontId="22" fillId="0" borderId="7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/>
    <xf numFmtId="164" fontId="37" fillId="18" borderId="28" xfId="0" applyNumberFormat="1" applyFont="1" applyFill="1" applyBorder="1"/>
    <xf numFmtId="164" fontId="0" fillId="0" borderId="0" xfId="0" applyNumberFormat="1" applyFill="1"/>
    <xf numFmtId="1" fontId="16" fillId="0" borderId="11" xfId="0" applyNumberFormat="1" applyFont="1" applyBorder="1" applyAlignment="1">
      <alignment horizontal="center" vertical="center" wrapText="1"/>
    </xf>
    <xf numFmtId="1" fontId="0" fillId="0" borderId="7" xfId="0" applyNumberFormat="1" applyBorder="1"/>
    <xf numFmtId="0" fontId="16" fillId="18" borderId="7" xfId="0" applyFont="1" applyFill="1" applyBorder="1" applyAlignment="1">
      <alignment horizontal="center" vertical="center" wrapText="1"/>
    </xf>
    <xf numFmtId="0" fontId="16" fillId="18" borderId="7" xfId="0" applyFont="1" applyFill="1" applyBorder="1" applyAlignment="1">
      <alignment horizontal="left" vertical="center" wrapText="1"/>
    </xf>
    <xf numFmtId="1" fontId="29" fillId="19" borderId="7" xfId="47" applyNumberFormat="1" applyFont="1" applyFill="1" applyBorder="1" applyAlignment="1">
      <alignment horizontal="center" vertical="center"/>
    </xf>
    <xf numFmtId="1" fontId="50" fillId="19" borderId="7" xfId="63" applyNumberFormat="1" applyFont="1" applyFill="1" applyBorder="1" applyAlignment="1">
      <alignment horizontal="center" vertical="center"/>
    </xf>
    <xf numFmtId="1" fontId="30" fillId="19" borderId="7" xfId="47" applyNumberFormat="1" applyFont="1" applyFill="1" applyBorder="1" applyAlignment="1">
      <alignment horizontal="center" vertical="center"/>
    </xf>
    <xf numFmtId="0" fontId="31" fillId="19" borderId="7" xfId="0" applyFont="1" applyFill="1" applyBorder="1" applyAlignment="1">
      <alignment horizontal="left" vertical="center" wrapText="1"/>
    </xf>
    <xf numFmtId="49" fontId="31" fillId="19" borderId="7" xfId="0" applyNumberFormat="1" applyFont="1" applyFill="1" applyBorder="1" applyAlignment="1">
      <alignment horizontal="center" vertical="center" wrapText="1"/>
    </xf>
    <xf numFmtId="1" fontId="29" fillId="18" borderId="28" xfId="47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18" borderId="0" xfId="0" applyFont="1" applyFill="1" applyAlignment="1">
      <alignment horizontal="center"/>
    </xf>
    <xf numFmtId="0" fontId="2" fillId="0" borderId="0" xfId="0" applyFont="1" applyBorder="1" applyAlignment="1">
      <alignment horizontal="right"/>
    </xf>
    <xf numFmtId="0" fontId="37" fillId="18" borderId="7" xfId="0" applyFont="1" applyFill="1" applyBorder="1" applyAlignment="1">
      <alignment horizontal="left"/>
    </xf>
    <xf numFmtId="0" fontId="35" fillId="0" borderId="0" xfId="0" applyFont="1" applyAlignment="1">
      <alignment horizontal="center" wrapText="1"/>
    </xf>
    <xf numFmtId="0" fontId="31" fillId="18" borderId="7" xfId="0" applyNumberFormat="1" applyFont="1" applyFill="1" applyBorder="1" applyAlignment="1" applyProtection="1">
      <alignment horizontal="center" vertical="center" wrapText="1"/>
    </xf>
    <xf numFmtId="1" fontId="31" fillId="18" borderId="21" xfId="0" applyNumberFormat="1" applyFont="1" applyFill="1" applyBorder="1" applyAlignment="1" applyProtection="1">
      <alignment horizontal="center" vertical="center" wrapText="1"/>
    </xf>
    <xf numFmtId="1" fontId="31" fillId="18" borderId="18" xfId="0" applyNumberFormat="1" applyFont="1" applyFill="1" applyBorder="1" applyAlignment="1" applyProtection="1">
      <alignment horizontal="center" vertical="center" wrapText="1"/>
    </xf>
    <xf numFmtId="1" fontId="31" fillId="18" borderId="14" xfId="0" applyNumberFormat="1" applyFont="1" applyFill="1" applyBorder="1" applyAlignment="1" applyProtection="1">
      <alignment horizontal="center" vertical="center" wrapText="1"/>
    </xf>
    <xf numFmtId="0" fontId="47" fillId="18" borderId="16" xfId="57" applyNumberFormat="1" applyFont="1" applyFill="1" applyBorder="1" applyAlignment="1" applyProtection="1">
      <alignment horizontal="center" vertical="center" wrapText="1"/>
    </xf>
    <xf numFmtId="0" fontId="11" fillId="18" borderId="24" xfId="0" applyFont="1" applyFill="1" applyBorder="1" applyAlignment="1">
      <alignment horizontal="center" vertical="center" wrapText="1"/>
    </xf>
    <xf numFmtId="0" fontId="47" fillId="18" borderId="21" xfId="57" applyNumberFormat="1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0" xfId="57" applyNumberFormat="1" applyFont="1" applyFill="1" applyBorder="1" applyAlignment="1" applyProtection="1">
      <alignment horizontal="center" vertical="top" wrapText="1"/>
    </xf>
    <xf numFmtId="0" fontId="3" fillId="18" borderId="29" xfId="57" applyNumberFormat="1" applyFont="1" applyFill="1" applyBorder="1" applyAlignment="1" applyProtection="1">
      <alignment horizontal="center" vertical="center" wrapText="1"/>
    </xf>
    <xf numFmtId="0" fontId="3" fillId="18" borderId="40" xfId="57" applyNumberFormat="1" applyFont="1" applyFill="1" applyBorder="1" applyAlignment="1" applyProtection="1">
      <alignment horizontal="center" vertical="center" wrapText="1"/>
    </xf>
    <xf numFmtId="0" fontId="3" fillId="18" borderId="30" xfId="57" applyNumberFormat="1" applyFont="1" applyFill="1" applyBorder="1" applyAlignment="1" applyProtection="1">
      <alignment horizontal="center" vertical="center" wrapText="1"/>
    </xf>
    <xf numFmtId="0" fontId="3" fillId="18" borderId="24" xfId="57" applyNumberFormat="1" applyFont="1" applyFill="1" applyBorder="1" applyAlignment="1" applyProtection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18" borderId="30" xfId="57" applyNumberFormat="1" applyFont="1" applyFill="1" applyBorder="1" applyAlignment="1" applyProtection="1">
      <alignment horizontal="center" vertical="center" wrapText="1"/>
    </xf>
    <xf numFmtId="0" fontId="2" fillId="18" borderId="24" xfId="57" applyNumberFormat="1" applyFont="1" applyFill="1" applyBorder="1" applyAlignment="1" applyProtection="1">
      <alignment horizontal="center" vertical="center" wrapText="1"/>
    </xf>
    <xf numFmtId="0" fontId="2" fillId="18" borderId="35" xfId="57" applyNumberFormat="1" applyFont="1" applyFill="1" applyBorder="1" applyAlignment="1" applyProtection="1">
      <alignment horizontal="center" vertical="center" wrapText="1"/>
    </xf>
    <xf numFmtId="0" fontId="2" fillId="18" borderId="36" xfId="57" applyNumberFormat="1" applyFont="1" applyFill="1" applyBorder="1" applyAlignment="1" applyProtection="1">
      <alignment horizontal="center" vertical="center" wrapText="1"/>
    </xf>
    <xf numFmtId="0" fontId="2" fillId="18" borderId="37" xfId="57" applyNumberFormat="1" applyFont="1" applyFill="1" applyBorder="1" applyAlignment="1" applyProtection="1">
      <alignment horizontal="center" vertical="center" wrapText="1"/>
    </xf>
    <xf numFmtId="0" fontId="2" fillId="18" borderId="38" xfId="57" applyNumberFormat="1" applyFont="1" applyFill="1" applyBorder="1" applyAlignment="1" applyProtection="1">
      <alignment horizontal="center" vertical="center" wrapText="1"/>
    </xf>
    <xf numFmtId="0" fontId="2" fillId="18" borderId="39" xfId="57" applyNumberFormat="1" applyFont="1" applyFill="1" applyBorder="1" applyAlignment="1" applyProtection="1">
      <alignment horizontal="center" vertical="center" wrapText="1"/>
    </xf>
    <xf numFmtId="0" fontId="2" fillId="18" borderId="7" xfId="57" applyNumberFormat="1" applyFont="1" applyFill="1" applyBorder="1" applyAlignment="1" applyProtection="1">
      <alignment horizontal="center" vertical="center" wrapText="1"/>
    </xf>
    <xf numFmtId="0" fontId="2" fillId="18" borderId="16" xfId="57" applyNumberFormat="1" applyFont="1" applyFill="1" applyBorder="1" applyAlignment="1" applyProtection="1">
      <alignment horizontal="center" vertical="center" wrapText="1"/>
    </xf>
    <xf numFmtId="0" fontId="47" fillId="18" borderId="7" xfId="57" applyNumberFormat="1" applyFont="1" applyFill="1" applyBorder="1" applyAlignment="1" applyProtection="1">
      <alignment horizontal="center" vertical="center" wrapText="1"/>
    </xf>
    <xf numFmtId="1" fontId="15" fillId="0" borderId="21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center" vertical="center" wrapText="1"/>
    </xf>
    <xf numFmtId="1" fontId="5" fillId="0" borderId="15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1" xfId="0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0" fillId="0" borderId="18" xfId="0" applyFont="1" applyBorder="1" applyAlignment="1"/>
    <xf numFmtId="0" fontId="15" fillId="0" borderId="8" xfId="0" applyFont="1" applyBorder="1" applyAlignment="1">
      <alignment horizontal="center" vertical="center"/>
    </xf>
    <xf numFmtId="0" fontId="0" fillId="0" borderId="7" xfId="0" applyFont="1" applyBorder="1" applyAlignment="1"/>
    <xf numFmtId="0" fontId="0" fillId="0" borderId="9" xfId="0" applyFont="1" applyBorder="1" applyAlignment="1"/>
    <xf numFmtId="1" fontId="1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5" xfId="0" applyFont="1" applyBorder="1" applyAlignment="1">
      <alignment horizontal="center" vertical="center"/>
    </xf>
    <xf numFmtId="0" fontId="28" fillId="0" borderId="18" xfId="0" applyFont="1" applyBorder="1" applyAlignment="1"/>
    <xf numFmtId="0" fontId="28" fillId="0" borderId="41" xfId="0" applyFont="1" applyBorder="1" applyAlignment="1"/>
    <xf numFmtId="0" fontId="0" fillId="0" borderId="41" xfId="0" applyFont="1" applyBorder="1" applyAlignment="1"/>
    <xf numFmtId="1" fontId="15" fillId="0" borderId="15" xfId="0" applyNumberFormat="1" applyFont="1" applyBorder="1" applyAlignment="1">
      <alignment horizontal="center" vertical="center"/>
    </xf>
    <xf numFmtId="1" fontId="15" fillId="0" borderId="4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" fontId="2" fillId="19" borderId="0" xfId="0" applyNumberFormat="1" applyFont="1" applyFill="1" applyAlignment="1">
      <alignment horizontal="left"/>
    </xf>
    <xf numFmtId="0" fontId="16" fillId="19" borderId="0" xfId="57" applyNumberFormat="1" applyFont="1" applyFill="1" applyAlignment="1" applyProtection="1"/>
    <xf numFmtId="1" fontId="16" fillId="19" borderId="0" xfId="0" applyNumberFormat="1" applyFont="1" applyFill="1" applyAlignment="1">
      <alignment horizontal="left"/>
    </xf>
    <xf numFmtId="0" fontId="0" fillId="19" borderId="0" xfId="0" applyFill="1"/>
  </cellXfs>
  <cellStyles count="80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10" xfId="52"/>
    <cellStyle name="Обычный 10 2" xfId="53"/>
    <cellStyle name="Обычный 11" xfId="54"/>
    <cellStyle name="Обычный 2" xfId="55"/>
    <cellStyle name="Обычный 2 2" xfId="56"/>
    <cellStyle name="Обычный 2 2 2" xfId="57"/>
    <cellStyle name="Обычный 2 2 3" xfId="58"/>
    <cellStyle name="Обычный 2 3" xfId="59"/>
    <cellStyle name="Обычный 2_Дод до ріш.№ 1182 Про внесення змін у міський бюджет на 2019 рік" xfId="60"/>
    <cellStyle name="Обычный 3" xfId="61"/>
    <cellStyle name="Обычный 3 2" xfId="62"/>
    <cellStyle name="Обычный 3 3" xfId="63"/>
    <cellStyle name="Обычный 3 4" xfId="64"/>
    <cellStyle name="Обычный 4" xfId="65"/>
    <cellStyle name="Обычный 5" xfId="66"/>
    <cellStyle name="Обычный 6" xfId="67"/>
    <cellStyle name="Обычный 6 2" xfId="68"/>
    <cellStyle name="Обычный 7" xfId="69"/>
    <cellStyle name="Обычный 8" xfId="70"/>
    <cellStyle name="Обычный 9" xfId="71"/>
    <cellStyle name="Підсумок" xfId="72"/>
    <cellStyle name="Поганий" xfId="73"/>
    <cellStyle name="Примітка" xfId="74"/>
    <cellStyle name="Результат" xfId="75"/>
    <cellStyle name="Середній" xfId="76"/>
    <cellStyle name="Стиль 1" xfId="77"/>
    <cellStyle name="Текст попередження" xfId="78"/>
    <cellStyle name="Текст пояснення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119"/>
  <sheetViews>
    <sheetView tabSelected="1" zoomScaleNormal="100" zoomScaleSheetLayoutView="100" workbookViewId="0">
      <selection activeCell="A113" sqref="A113:XFD113"/>
    </sheetView>
  </sheetViews>
  <sheetFormatPr defaultRowHeight="12.75" x14ac:dyDescent="0.2"/>
  <cols>
    <col min="1" max="1" width="10.7109375" customWidth="1"/>
    <col min="2" max="2" width="46.140625" customWidth="1"/>
    <col min="3" max="3" width="13.28515625" style="12" customWidth="1"/>
    <col min="4" max="4" width="11.5703125" customWidth="1"/>
    <col min="5" max="5" width="13.7109375" customWidth="1"/>
    <col min="6" max="6" width="8.5703125" customWidth="1"/>
    <col min="7" max="7" width="13.28515625" customWidth="1"/>
  </cols>
  <sheetData>
    <row r="1" spans="1:8" ht="18" customHeight="1" x14ac:dyDescent="0.2">
      <c r="A1" s="9"/>
      <c r="B1" s="9"/>
      <c r="C1" s="9"/>
      <c r="D1" s="233"/>
      <c r="E1" s="233" t="s">
        <v>114</v>
      </c>
      <c r="F1" s="6"/>
    </row>
    <row r="2" spans="1:8" ht="12" customHeight="1" x14ac:dyDescent="0.2">
      <c r="A2" s="240"/>
      <c r="B2" s="240"/>
      <c r="C2" s="90"/>
      <c r="D2" s="230" t="s">
        <v>572</v>
      </c>
      <c r="E2" s="229"/>
      <c r="F2" s="5"/>
    </row>
    <row r="3" spans="1:8" ht="12" customHeight="1" x14ac:dyDescent="0.2">
      <c r="A3" s="240"/>
      <c r="B3" s="240"/>
      <c r="C3" s="90"/>
      <c r="D3" s="399" t="s">
        <v>618</v>
      </c>
      <c r="E3" s="234"/>
      <c r="F3" s="5"/>
    </row>
    <row r="4" spans="1:8" ht="15.75" x14ac:dyDescent="0.25">
      <c r="A4" s="339" t="s">
        <v>593</v>
      </c>
      <c r="B4" s="339"/>
      <c r="C4" s="339"/>
      <c r="D4" s="339"/>
      <c r="E4" s="339"/>
      <c r="F4" s="339"/>
    </row>
    <row r="5" spans="1:8" x14ac:dyDescent="0.2">
      <c r="A5" s="340" t="s">
        <v>0</v>
      </c>
      <c r="B5" s="340"/>
      <c r="C5" s="340"/>
      <c r="D5" s="340"/>
      <c r="E5" s="340"/>
      <c r="F5" s="340"/>
    </row>
    <row r="6" spans="1:8" ht="21" customHeight="1" x14ac:dyDescent="0.2">
      <c r="A6" s="337" t="s">
        <v>52</v>
      </c>
      <c r="B6" s="337" t="s">
        <v>1</v>
      </c>
      <c r="C6" s="337" t="s">
        <v>34</v>
      </c>
      <c r="D6" s="337" t="s">
        <v>2</v>
      </c>
      <c r="E6" s="337" t="s">
        <v>3</v>
      </c>
      <c r="F6" s="337"/>
    </row>
    <row r="7" spans="1:8" ht="12.75" customHeight="1" x14ac:dyDescent="0.2">
      <c r="A7" s="336"/>
      <c r="B7" s="337"/>
      <c r="C7" s="337"/>
      <c r="D7" s="337"/>
      <c r="E7" s="335" t="s">
        <v>34</v>
      </c>
      <c r="F7" s="337" t="s">
        <v>4</v>
      </c>
    </row>
    <row r="8" spans="1:8" x14ac:dyDescent="0.2">
      <c r="A8" s="336"/>
      <c r="B8" s="337"/>
      <c r="C8" s="337"/>
      <c r="D8" s="337"/>
      <c r="E8" s="336"/>
      <c r="F8" s="337"/>
    </row>
    <row r="9" spans="1:8" ht="11.25" customHeight="1" x14ac:dyDescent="0.2">
      <c r="A9" s="336"/>
      <c r="B9" s="337"/>
      <c r="C9" s="337"/>
      <c r="D9" s="337"/>
      <c r="E9" s="336"/>
      <c r="F9" s="337"/>
    </row>
    <row r="10" spans="1:8" x14ac:dyDescent="0.2">
      <c r="A10" s="238">
        <v>10000000</v>
      </c>
      <c r="B10" s="238" t="s">
        <v>5</v>
      </c>
      <c r="C10" s="10">
        <f>D10+E10</f>
        <v>21138745.439999998</v>
      </c>
      <c r="D10" s="10">
        <f>D11+D18+D25+D31+D20</f>
        <v>21121038.079999998</v>
      </c>
      <c r="E10" s="10">
        <f>E31+E51+E25</f>
        <v>17707.36</v>
      </c>
      <c r="F10" s="10">
        <f>F31+F51+F25</f>
        <v>0</v>
      </c>
      <c r="G10" s="8"/>
      <c r="H10" s="8"/>
    </row>
    <row r="11" spans="1:8" s="12" customFormat="1" ht="24" x14ac:dyDescent="0.2">
      <c r="A11" s="238">
        <v>11000000</v>
      </c>
      <c r="B11" s="238" t="s">
        <v>129</v>
      </c>
      <c r="C11" s="10">
        <f t="shared" ref="C11:C24" si="0">D11+E11</f>
        <v>10846163.25</v>
      </c>
      <c r="D11" s="10">
        <f>D12</f>
        <v>10846163.25</v>
      </c>
      <c r="E11" s="10">
        <v>0</v>
      </c>
      <c r="F11" s="10">
        <v>0</v>
      </c>
      <c r="G11" s="8"/>
      <c r="H11" s="8"/>
    </row>
    <row r="12" spans="1:8" s="12" customFormat="1" x14ac:dyDescent="0.2">
      <c r="A12" s="238">
        <v>11010000</v>
      </c>
      <c r="B12" s="238" t="s">
        <v>130</v>
      </c>
      <c r="C12" s="10">
        <f t="shared" si="0"/>
        <v>10846163.25</v>
      </c>
      <c r="D12" s="10">
        <f>D13+D14+D15+D16+D17</f>
        <v>10846163.25</v>
      </c>
      <c r="E12" s="10">
        <v>0</v>
      </c>
      <c r="F12" s="10">
        <v>0</v>
      </c>
      <c r="G12" s="8"/>
      <c r="H12" s="8"/>
    </row>
    <row r="13" spans="1:8" s="11" customFormat="1" ht="36" x14ac:dyDescent="0.2">
      <c r="A13" s="237">
        <v>11010100</v>
      </c>
      <c r="B13" s="237" t="s">
        <v>131</v>
      </c>
      <c r="C13" s="10">
        <f t="shared" si="0"/>
        <v>9404876.1699999999</v>
      </c>
      <c r="D13" s="107">
        <v>9404876.1699999999</v>
      </c>
      <c r="E13" s="107">
        <v>0</v>
      </c>
      <c r="F13" s="107">
        <v>0</v>
      </c>
      <c r="G13" s="8"/>
      <c r="H13" s="8"/>
    </row>
    <row r="14" spans="1:8" s="11" customFormat="1" ht="60" x14ac:dyDescent="0.2">
      <c r="A14" s="237">
        <v>11010200</v>
      </c>
      <c r="B14" s="237" t="s">
        <v>132</v>
      </c>
      <c r="C14" s="10">
        <f t="shared" si="0"/>
        <v>557786.66</v>
      </c>
      <c r="D14" s="107">
        <v>557786.66</v>
      </c>
      <c r="E14" s="107">
        <v>0</v>
      </c>
      <c r="F14" s="107">
        <v>0</v>
      </c>
      <c r="G14" s="8"/>
      <c r="H14" s="8"/>
    </row>
    <row r="15" spans="1:8" s="11" customFormat="1" ht="36" x14ac:dyDescent="0.2">
      <c r="A15" s="237">
        <v>11010400</v>
      </c>
      <c r="B15" s="237" t="s">
        <v>133</v>
      </c>
      <c r="C15" s="10">
        <f t="shared" si="0"/>
        <v>754054.09</v>
      </c>
      <c r="D15" s="107">
        <v>754054.09</v>
      </c>
      <c r="E15" s="107">
        <v>0</v>
      </c>
      <c r="F15" s="107">
        <v>0</v>
      </c>
      <c r="G15" s="8"/>
      <c r="H15" s="8"/>
    </row>
    <row r="16" spans="1:8" s="11" customFormat="1" ht="24" x14ac:dyDescent="0.2">
      <c r="A16" s="237">
        <v>11010500</v>
      </c>
      <c r="B16" s="237" t="s">
        <v>134</v>
      </c>
      <c r="C16" s="10">
        <f t="shared" si="0"/>
        <v>129446.33</v>
      </c>
      <c r="D16" s="107">
        <v>129446.33</v>
      </c>
      <c r="E16" s="107">
        <v>0</v>
      </c>
      <c r="F16" s="107">
        <v>0</v>
      </c>
      <c r="G16" s="8"/>
      <c r="H16" s="8"/>
    </row>
    <row r="17" spans="1:8" ht="50.25" hidden="1" customHeight="1" x14ac:dyDescent="0.2">
      <c r="A17" s="237">
        <v>11010900</v>
      </c>
      <c r="B17" s="237" t="s">
        <v>135</v>
      </c>
      <c r="C17" s="10">
        <f t="shared" si="0"/>
        <v>0</v>
      </c>
      <c r="D17" s="107">
        <v>0</v>
      </c>
      <c r="E17" s="107">
        <v>0</v>
      </c>
      <c r="F17" s="107">
        <v>0</v>
      </c>
      <c r="G17" s="8"/>
      <c r="H17" s="8"/>
    </row>
    <row r="18" spans="1:8" s="12" customFormat="1" ht="23.25" customHeight="1" x14ac:dyDescent="0.2">
      <c r="A18" s="238">
        <v>11020000</v>
      </c>
      <c r="B18" s="238" t="s">
        <v>136</v>
      </c>
      <c r="C18" s="10">
        <f t="shared" si="0"/>
        <v>12115</v>
      </c>
      <c r="D18" s="10">
        <f>D19</f>
        <v>12115</v>
      </c>
      <c r="E18" s="10">
        <v>0</v>
      </c>
      <c r="F18" s="10">
        <v>0</v>
      </c>
      <c r="G18" s="8"/>
      <c r="H18" s="8"/>
    </row>
    <row r="19" spans="1:8" ht="24" x14ac:dyDescent="0.2">
      <c r="A19" s="237">
        <v>11020200</v>
      </c>
      <c r="B19" s="237" t="s">
        <v>137</v>
      </c>
      <c r="C19" s="10">
        <f t="shared" si="0"/>
        <v>12115</v>
      </c>
      <c r="D19" s="107">
        <v>12115</v>
      </c>
      <c r="E19" s="107">
        <v>0</v>
      </c>
      <c r="F19" s="107">
        <v>0</v>
      </c>
      <c r="G19" s="8"/>
      <c r="H19" s="8"/>
    </row>
    <row r="20" spans="1:8" ht="24" x14ac:dyDescent="0.2">
      <c r="A20" s="237">
        <v>13000000</v>
      </c>
      <c r="B20" s="237" t="s">
        <v>393</v>
      </c>
      <c r="C20" s="10">
        <f t="shared" si="0"/>
        <v>39515.71</v>
      </c>
      <c r="D20" s="10">
        <f>D22+D23</f>
        <v>39515.71</v>
      </c>
      <c r="E20" s="107"/>
      <c r="F20" s="107"/>
      <c r="G20" s="8"/>
      <c r="H20" s="8"/>
    </row>
    <row r="21" spans="1:8" hidden="1" x14ac:dyDescent="0.2">
      <c r="A21" s="237">
        <v>13010000</v>
      </c>
      <c r="B21" s="237" t="s">
        <v>394</v>
      </c>
      <c r="C21" s="10">
        <f t="shared" si="0"/>
        <v>0</v>
      </c>
      <c r="D21" s="107"/>
      <c r="E21" s="107"/>
      <c r="F21" s="107"/>
      <c r="G21" s="8"/>
      <c r="H21" s="8"/>
    </row>
    <row r="22" spans="1:8" ht="48" hidden="1" x14ac:dyDescent="0.2">
      <c r="A22" s="237">
        <v>13010200</v>
      </c>
      <c r="B22" s="237" t="s">
        <v>395</v>
      </c>
      <c r="C22" s="10">
        <f t="shared" si="0"/>
        <v>0</v>
      </c>
      <c r="D22" s="107"/>
      <c r="E22" s="107"/>
      <c r="F22" s="107"/>
      <c r="G22" s="8"/>
      <c r="H22" s="8"/>
    </row>
    <row r="23" spans="1:8" ht="31.5" customHeight="1" x14ac:dyDescent="0.2">
      <c r="A23" s="237">
        <v>13030000</v>
      </c>
      <c r="B23" s="237" t="s">
        <v>396</v>
      </c>
      <c r="C23" s="10">
        <f t="shared" si="0"/>
        <v>39515.71</v>
      </c>
      <c r="D23" s="107">
        <f>D24</f>
        <v>39515.71</v>
      </c>
      <c r="E23" s="107"/>
      <c r="F23" s="107"/>
      <c r="G23" s="8"/>
      <c r="H23" s="8"/>
    </row>
    <row r="24" spans="1:8" ht="33.75" customHeight="1" x14ac:dyDescent="0.2">
      <c r="A24" s="237">
        <v>13030100</v>
      </c>
      <c r="B24" s="237" t="s">
        <v>397</v>
      </c>
      <c r="C24" s="10">
        <f t="shared" si="0"/>
        <v>39515.71</v>
      </c>
      <c r="D24" s="107">
        <v>39515.71</v>
      </c>
      <c r="E24" s="107"/>
      <c r="F24" s="107"/>
      <c r="G24" s="8"/>
      <c r="H24" s="8"/>
    </row>
    <row r="25" spans="1:8" ht="19.5" customHeight="1" x14ac:dyDescent="0.2">
      <c r="A25" s="238" t="s">
        <v>32</v>
      </c>
      <c r="B25" s="238" t="s">
        <v>33</v>
      </c>
      <c r="C25" s="10">
        <f>D25+E25</f>
        <v>1381977.13</v>
      </c>
      <c r="D25" s="10">
        <f>D26+D28+D30</f>
        <v>1381977.13</v>
      </c>
      <c r="E25" s="10">
        <v>0</v>
      </c>
      <c r="F25" s="10">
        <v>0</v>
      </c>
      <c r="G25" s="8"/>
      <c r="H25" s="8"/>
    </row>
    <row r="26" spans="1:8" s="11" customFormat="1" ht="22.5" customHeight="1" x14ac:dyDescent="0.2">
      <c r="A26" s="237">
        <v>14020000</v>
      </c>
      <c r="B26" s="237" t="s">
        <v>155</v>
      </c>
      <c r="C26" s="10">
        <f>D26+E26</f>
        <v>187880.68</v>
      </c>
      <c r="D26" s="1">
        <f>D27</f>
        <v>187880.68</v>
      </c>
      <c r="E26" s="107">
        <v>0</v>
      </c>
      <c r="F26" s="3"/>
      <c r="G26" s="8"/>
      <c r="H26" s="8"/>
    </row>
    <row r="27" spans="1:8" ht="16.5" customHeight="1" x14ac:dyDescent="0.2">
      <c r="A27" s="237">
        <v>14021900</v>
      </c>
      <c r="B27" s="237" t="s">
        <v>156</v>
      </c>
      <c r="C27" s="10">
        <f>D27+E27</f>
        <v>187880.68</v>
      </c>
      <c r="D27" s="1">
        <v>187880.68</v>
      </c>
      <c r="E27" s="107">
        <v>0</v>
      </c>
      <c r="F27" s="1"/>
      <c r="G27" s="8"/>
      <c r="H27" s="8"/>
    </row>
    <row r="28" spans="1:8" ht="19.5" customHeight="1" x14ac:dyDescent="0.2">
      <c r="A28" s="237">
        <v>14030000</v>
      </c>
      <c r="B28" s="237" t="s">
        <v>157</v>
      </c>
      <c r="C28" s="10">
        <f t="shared" ref="C28:C85" si="1">D28+E28</f>
        <v>607419.53</v>
      </c>
      <c r="D28" s="1">
        <f>D29</f>
        <v>607419.53</v>
      </c>
      <c r="E28" s="107">
        <v>0</v>
      </c>
      <c r="F28" s="1"/>
      <c r="G28" s="8"/>
      <c r="H28" s="8"/>
    </row>
    <row r="29" spans="1:8" ht="15" customHeight="1" x14ac:dyDescent="0.2">
      <c r="A29" s="237">
        <v>14031900</v>
      </c>
      <c r="B29" s="237" t="s">
        <v>156</v>
      </c>
      <c r="C29" s="10">
        <f t="shared" si="1"/>
        <v>607419.53</v>
      </c>
      <c r="D29" s="1">
        <v>607419.53</v>
      </c>
      <c r="E29" s="107">
        <v>0</v>
      </c>
      <c r="F29" s="1"/>
      <c r="G29" s="8"/>
      <c r="H29" s="8"/>
    </row>
    <row r="30" spans="1:8" ht="24" x14ac:dyDescent="0.2">
      <c r="A30" s="237">
        <v>14040000</v>
      </c>
      <c r="B30" s="237" t="s">
        <v>115</v>
      </c>
      <c r="C30" s="10">
        <f t="shared" si="1"/>
        <v>586676.92000000004</v>
      </c>
      <c r="D30" s="107">
        <v>586676.92000000004</v>
      </c>
      <c r="E30" s="107"/>
      <c r="F30" s="107">
        <v>0</v>
      </c>
      <c r="G30" s="8"/>
      <c r="H30" s="8"/>
    </row>
    <row r="31" spans="1:8" x14ac:dyDescent="0.2">
      <c r="A31" s="238">
        <v>18000000</v>
      </c>
      <c r="B31" s="238" t="s">
        <v>117</v>
      </c>
      <c r="C31" s="10">
        <f t="shared" si="1"/>
        <v>8841266.9900000002</v>
      </c>
      <c r="D31" s="10">
        <f>D32+D45+D43</f>
        <v>8841266.9900000002</v>
      </c>
      <c r="E31" s="10">
        <f>F31</f>
        <v>0</v>
      </c>
      <c r="F31" s="10">
        <f>F42</f>
        <v>0</v>
      </c>
      <c r="G31" s="8"/>
      <c r="H31" s="8"/>
    </row>
    <row r="32" spans="1:8" ht="17.25" customHeight="1" x14ac:dyDescent="0.2">
      <c r="A32" s="238">
        <v>18010000</v>
      </c>
      <c r="B32" s="238" t="s">
        <v>24</v>
      </c>
      <c r="C32" s="10">
        <f t="shared" si="1"/>
        <v>4519276.16</v>
      </c>
      <c r="D32" s="10">
        <f>D33+D34+D35+D36+D37+D38+D39+D40+D41+D42</f>
        <v>4519276.16</v>
      </c>
      <c r="E32" s="10">
        <v>0</v>
      </c>
      <c r="F32" s="10">
        <v>0</v>
      </c>
      <c r="G32" s="8"/>
      <c r="H32" s="8"/>
    </row>
    <row r="33" spans="1:8" ht="36" x14ac:dyDescent="0.2">
      <c r="A33" s="236">
        <v>18010100</v>
      </c>
      <c r="B33" s="236" t="s">
        <v>116</v>
      </c>
      <c r="C33" s="10">
        <f>D33+E33</f>
        <v>4341.87</v>
      </c>
      <c r="D33" s="107">
        <v>4341.87</v>
      </c>
      <c r="E33" s="107">
        <v>0</v>
      </c>
      <c r="F33" s="107">
        <v>0</v>
      </c>
      <c r="G33" s="8"/>
      <c r="H33" s="8"/>
    </row>
    <row r="34" spans="1:8" ht="47.25" customHeight="1" x14ac:dyDescent="0.2">
      <c r="A34" s="236">
        <v>18010200</v>
      </c>
      <c r="B34" s="236" t="s">
        <v>98</v>
      </c>
      <c r="C34" s="10">
        <f>D34+E34</f>
        <v>260</v>
      </c>
      <c r="D34" s="107">
        <v>260</v>
      </c>
      <c r="E34" s="107">
        <v>0</v>
      </c>
      <c r="F34" s="107">
        <v>0</v>
      </c>
      <c r="G34" s="8"/>
      <c r="H34" s="8"/>
    </row>
    <row r="35" spans="1:8" ht="36" hidden="1" customHeight="1" x14ac:dyDescent="0.2">
      <c r="A35" s="236">
        <v>18010300</v>
      </c>
      <c r="B35" s="236" t="s">
        <v>99</v>
      </c>
      <c r="C35" s="10">
        <f>D35+E35</f>
        <v>0</v>
      </c>
      <c r="D35" s="107">
        <v>0</v>
      </c>
      <c r="E35" s="107">
        <v>0</v>
      </c>
      <c r="F35" s="107">
        <v>0</v>
      </c>
      <c r="G35" s="8"/>
      <c r="H35" s="8"/>
    </row>
    <row r="36" spans="1:8" ht="36" x14ac:dyDescent="0.2">
      <c r="A36" s="236">
        <v>18010400</v>
      </c>
      <c r="B36" s="236" t="s">
        <v>118</v>
      </c>
      <c r="C36" s="10">
        <f>D36+E36</f>
        <v>326107.92</v>
      </c>
      <c r="D36" s="107">
        <v>326107.92</v>
      </c>
      <c r="E36" s="107">
        <v>0</v>
      </c>
      <c r="F36" s="107">
        <v>0</v>
      </c>
      <c r="G36" s="8"/>
      <c r="H36" s="8"/>
    </row>
    <row r="37" spans="1:8" x14ac:dyDescent="0.2">
      <c r="A37" s="236">
        <v>18010500</v>
      </c>
      <c r="B37" s="236" t="s">
        <v>119</v>
      </c>
      <c r="C37" s="10">
        <f t="shared" si="1"/>
        <v>902354.25</v>
      </c>
      <c r="D37" s="107">
        <v>902354.25</v>
      </c>
      <c r="E37" s="107"/>
      <c r="F37" s="107">
        <v>0</v>
      </c>
      <c r="G37" s="8"/>
      <c r="H37" s="8"/>
    </row>
    <row r="38" spans="1:8" x14ac:dyDescent="0.2">
      <c r="A38" s="236">
        <v>18010600</v>
      </c>
      <c r="B38" s="236" t="s">
        <v>120</v>
      </c>
      <c r="C38" s="10">
        <f t="shared" si="1"/>
        <v>2842697.57</v>
      </c>
      <c r="D38" s="107">
        <v>2842697.57</v>
      </c>
      <c r="E38" s="107">
        <v>0</v>
      </c>
      <c r="F38" s="107">
        <v>0</v>
      </c>
      <c r="G38" s="8"/>
      <c r="H38" s="8"/>
    </row>
    <row r="39" spans="1:8" x14ac:dyDescent="0.2">
      <c r="A39" s="236">
        <v>18010700</v>
      </c>
      <c r="B39" s="236" t="s">
        <v>121</v>
      </c>
      <c r="C39" s="10">
        <f t="shared" si="1"/>
        <v>-18852.72</v>
      </c>
      <c r="D39" s="107">
        <v>-18852.72</v>
      </c>
      <c r="E39" s="107">
        <v>0</v>
      </c>
      <c r="F39" s="107">
        <v>0</v>
      </c>
      <c r="G39" s="8"/>
      <c r="H39" s="8"/>
    </row>
    <row r="40" spans="1:8" x14ac:dyDescent="0.2">
      <c r="A40" s="236">
        <v>18010900</v>
      </c>
      <c r="B40" s="236" t="s">
        <v>122</v>
      </c>
      <c r="C40" s="10">
        <f t="shared" si="1"/>
        <v>451530.57</v>
      </c>
      <c r="D40" s="107">
        <v>451530.57</v>
      </c>
      <c r="E40" s="107">
        <v>0</v>
      </c>
      <c r="F40" s="107">
        <v>0</v>
      </c>
      <c r="G40" s="8"/>
      <c r="H40" s="8"/>
    </row>
    <row r="41" spans="1:8" ht="17.25" customHeight="1" x14ac:dyDescent="0.2">
      <c r="A41" s="237">
        <v>18011000</v>
      </c>
      <c r="B41" s="237" t="s">
        <v>89</v>
      </c>
      <c r="C41" s="10">
        <f t="shared" si="1"/>
        <v>4586.7</v>
      </c>
      <c r="D41" s="107">
        <v>4586.7</v>
      </c>
      <c r="E41" s="107">
        <v>0</v>
      </c>
      <c r="F41" s="107">
        <v>0</v>
      </c>
      <c r="G41" s="8"/>
      <c r="H41" s="8"/>
    </row>
    <row r="42" spans="1:8" ht="24" x14ac:dyDescent="0.2">
      <c r="A42" s="237">
        <v>18011100</v>
      </c>
      <c r="B42" s="237" t="s">
        <v>107</v>
      </c>
      <c r="C42" s="10">
        <f t="shared" si="1"/>
        <v>6250</v>
      </c>
      <c r="D42" s="107">
        <v>6250</v>
      </c>
      <c r="E42" s="107">
        <v>0</v>
      </c>
      <c r="F42" s="107">
        <v>0</v>
      </c>
      <c r="G42" s="8"/>
      <c r="H42" s="8"/>
    </row>
    <row r="43" spans="1:8" ht="24" hidden="1" x14ac:dyDescent="0.2">
      <c r="A43" s="236">
        <v>18040000</v>
      </c>
      <c r="B43" s="236" t="s">
        <v>294</v>
      </c>
      <c r="C43" s="10"/>
      <c r="D43" s="107"/>
      <c r="E43" s="107"/>
      <c r="F43" s="107"/>
      <c r="G43" s="8"/>
      <c r="H43" s="8"/>
    </row>
    <row r="44" spans="1:8" ht="36" hidden="1" x14ac:dyDescent="0.2">
      <c r="A44" s="236">
        <v>18040100</v>
      </c>
      <c r="B44" s="236" t="s">
        <v>295</v>
      </c>
      <c r="C44" s="10"/>
      <c r="D44" s="107"/>
      <c r="E44" s="107"/>
      <c r="F44" s="107"/>
      <c r="G44" s="8"/>
      <c r="H44" s="8"/>
    </row>
    <row r="45" spans="1:8" s="12" customFormat="1" x14ac:dyDescent="0.2">
      <c r="A45" s="2">
        <v>18050000</v>
      </c>
      <c r="B45" s="2" t="s">
        <v>123</v>
      </c>
      <c r="C45" s="10">
        <f t="shared" si="1"/>
        <v>4321990.83</v>
      </c>
      <c r="D45" s="10">
        <f>D47+D48+D49+D46</f>
        <v>4321990.83</v>
      </c>
      <c r="E45" s="10">
        <v>0</v>
      </c>
      <c r="F45" s="10">
        <v>0</v>
      </c>
      <c r="G45" s="8"/>
      <c r="H45" s="8"/>
    </row>
    <row r="46" spans="1:8" ht="24" hidden="1" x14ac:dyDescent="0.2">
      <c r="A46" s="236">
        <v>18050200</v>
      </c>
      <c r="B46" s="236" t="s">
        <v>44</v>
      </c>
      <c r="C46" s="10">
        <f t="shared" si="1"/>
        <v>0</v>
      </c>
      <c r="D46" s="107">
        <v>0</v>
      </c>
      <c r="E46" s="107">
        <v>0</v>
      </c>
      <c r="F46" s="107">
        <v>0</v>
      </c>
      <c r="G46" s="8"/>
      <c r="H46" s="8"/>
    </row>
    <row r="47" spans="1:8" x14ac:dyDescent="0.2">
      <c r="A47" s="236">
        <v>18050300</v>
      </c>
      <c r="B47" s="236" t="s">
        <v>597</v>
      </c>
      <c r="C47" s="10">
        <f t="shared" si="1"/>
        <v>129322.76</v>
      </c>
      <c r="D47" s="107">
        <v>129322.76</v>
      </c>
      <c r="E47" s="107">
        <v>0</v>
      </c>
      <c r="F47" s="107">
        <v>0</v>
      </c>
      <c r="G47" s="8"/>
      <c r="H47" s="8"/>
    </row>
    <row r="48" spans="1:8" x14ac:dyDescent="0.2">
      <c r="A48" s="236">
        <v>18050400</v>
      </c>
      <c r="B48" s="236" t="s">
        <v>598</v>
      </c>
      <c r="C48" s="10">
        <f t="shared" si="1"/>
        <v>2595351.0299999998</v>
      </c>
      <c r="D48" s="107">
        <v>2595351.0299999998</v>
      </c>
      <c r="E48" s="107">
        <v>0</v>
      </c>
      <c r="F48" s="107">
        <v>0</v>
      </c>
      <c r="G48" s="8"/>
      <c r="H48" s="8"/>
    </row>
    <row r="49" spans="1:8" ht="48" x14ac:dyDescent="0.2">
      <c r="A49" s="236">
        <v>18050500</v>
      </c>
      <c r="B49" s="236" t="s">
        <v>124</v>
      </c>
      <c r="C49" s="10">
        <f t="shared" si="1"/>
        <v>1597317.04</v>
      </c>
      <c r="D49" s="107">
        <v>1597317.04</v>
      </c>
      <c r="E49" s="107">
        <v>0</v>
      </c>
      <c r="F49" s="107">
        <v>0</v>
      </c>
      <c r="G49" s="8"/>
      <c r="H49" s="8"/>
    </row>
    <row r="50" spans="1:8" hidden="1" x14ac:dyDescent="0.2">
      <c r="A50" s="236"/>
      <c r="B50" s="236"/>
      <c r="C50" s="10"/>
      <c r="D50" s="107"/>
      <c r="E50" s="107"/>
      <c r="F50" s="107"/>
      <c r="G50" s="8"/>
      <c r="H50" s="8"/>
    </row>
    <row r="51" spans="1:8" s="51" customFormat="1" x14ac:dyDescent="0.2">
      <c r="A51" s="50">
        <v>19000000</v>
      </c>
      <c r="B51" s="50" t="s">
        <v>6</v>
      </c>
      <c r="C51" s="77">
        <f t="shared" si="1"/>
        <v>17707.36</v>
      </c>
      <c r="D51" s="77">
        <f>D52</f>
        <v>0</v>
      </c>
      <c r="E51" s="77">
        <f>E52</f>
        <v>17707.36</v>
      </c>
      <c r="F51" s="77">
        <v>0</v>
      </c>
      <c r="G51" s="8"/>
      <c r="H51" s="8"/>
    </row>
    <row r="52" spans="1:8" s="51" customFormat="1" x14ac:dyDescent="0.2">
      <c r="A52" s="52">
        <v>19010000</v>
      </c>
      <c r="B52" s="52" t="s">
        <v>601</v>
      </c>
      <c r="C52" s="77">
        <f t="shared" si="1"/>
        <v>17707.36</v>
      </c>
      <c r="D52" s="77">
        <f>D53+D54+D55</f>
        <v>0</v>
      </c>
      <c r="E52" s="77">
        <f>E53+E54+E55</f>
        <v>17707.36</v>
      </c>
      <c r="F52" s="77">
        <f>F53+F54+F55</f>
        <v>0</v>
      </c>
      <c r="G52" s="8"/>
      <c r="H52" s="8"/>
    </row>
    <row r="53" spans="1:8" s="55" customFormat="1" ht="24" x14ac:dyDescent="0.2">
      <c r="A53" s="53">
        <v>19010100</v>
      </c>
      <c r="B53" s="53" t="s">
        <v>48</v>
      </c>
      <c r="C53" s="77">
        <f t="shared" si="1"/>
        <v>6011.44</v>
      </c>
      <c r="D53" s="54">
        <v>0</v>
      </c>
      <c r="E53" s="54">
        <v>6011.44</v>
      </c>
      <c r="F53" s="54">
        <v>0</v>
      </c>
      <c r="G53" s="8"/>
      <c r="H53" s="8"/>
    </row>
    <row r="54" spans="1:8" s="55" customFormat="1" ht="24" x14ac:dyDescent="0.2">
      <c r="A54" s="53">
        <v>19010200</v>
      </c>
      <c r="B54" s="53" t="s">
        <v>25</v>
      </c>
      <c r="C54" s="77">
        <f t="shared" si="1"/>
        <v>982.15</v>
      </c>
      <c r="D54" s="54">
        <v>0</v>
      </c>
      <c r="E54" s="54">
        <v>982.15</v>
      </c>
      <c r="F54" s="54">
        <v>0</v>
      </c>
      <c r="G54" s="8"/>
      <c r="H54" s="8"/>
    </row>
    <row r="55" spans="1:8" s="55" customFormat="1" ht="36" x14ac:dyDescent="0.2">
      <c r="A55" s="53">
        <v>19010300</v>
      </c>
      <c r="B55" s="53" t="s">
        <v>46</v>
      </c>
      <c r="C55" s="77">
        <f t="shared" si="1"/>
        <v>10713.77</v>
      </c>
      <c r="D55" s="54">
        <v>0</v>
      </c>
      <c r="E55" s="54">
        <v>10713.77</v>
      </c>
      <c r="F55" s="54">
        <v>0</v>
      </c>
      <c r="G55" s="8"/>
      <c r="H55" s="8"/>
    </row>
    <row r="56" spans="1:8" s="12" customFormat="1" x14ac:dyDescent="0.2">
      <c r="A56" s="238">
        <v>20000000</v>
      </c>
      <c r="B56" s="238" t="s">
        <v>7</v>
      </c>
      <c r="C56" s="10">
        <f>C57+C62+C74+C81</f>
        <v>3079315.0400000005</v>
      </c>
      <c r="D56" s="10">
        <f>D57+D62+D74+D81</f>
        <v>377217.52</v>
      </c>
      <c r="E56" s="10">
        <f>E57+E62+E74+E81</f>
        <v>2702097.5200000005</v>
      </c>
      <c r="F56" s="10">
        <f>F57+F62+F74</f>
        <v>0</v>
      </c>
      <c r="G56" s="8"/>
      <c r="H56" s="8"/>
    </row>
    <row r="57" spans="1:8" s="12" customFormat="1" x14ac:dyDescent="0.2">
      <c r="A57" s="238">
        <v>21000000</v>
      </c>
      <c r="B57" s="238" t="s">
        <v>8</v>
      </c>
      <c r="C57" s="10">
        <f t="shared" si="1"/>
        <v>222297.48</v>
      </c>
      <c r="D57" s="10">
        <f>D58</f>
        <v>127931.73000000001</v>
      </c>
      <c r="E57" s="10">
        <f>E58+E59+E60+E61</f>
        <v>94365.75</v>
      </c>
      <c r="F57" s="10">
        <v>0</v>
      </c>
      <c r="G57" s="8"/>
      <c r="H57" s="8"/>
    </row>
    <row r="58" spans="1:8" x14ac:dyDescent="0.2">
      <c r="A58" s="236">
        <v>21080000</v>
      </c>
      <c r="B58" s="236" t="s">
        <v>9</v>
      </c>
      <c r="C58" s="10">
        <f t="shared" si="1"/>
        <v>127931.73000000001</v>
      </c>
      <c r="D58" s="107">
        <f>D59+D60</f>
        <v>127931.73000000001</v>
      </c>
      <c r="E58" s="107">
        <v>0</v>
      </c>
      <c r="F58" s="107">
        <v>0</v>
      </c>
      <c r="G58" s="8"/>
      <c r="H58" s="8"/>
    </row>
    <row r="59" spans="1:8" x14ac:dyDescent="0.2">
      <c r="A59" s="236">
        <v>21081100</v>
      </c>
      <c r="B59" s="236" t="s">
        <v>595</v>
      </c>
      <c r="C59" s="10">
        <f>D59+E59</f>
        <v>41713.629999999997</v>
      </c>
      <c r="D59" s="107">
        <v>41713.629999999997</v>
      </c>
      <c r="E59" s="107">
        <v>0</v>
      </c>
      <c r="F59" s="107">
        <v>0</v>
      </c>
      <c r="G59" s="8"/>
      <c r="H59" s="8"/>
    </row>
    <row r="60" spans="1:8" ht="36" x14ac:dyDescent="0.2">
      <c r="A60" s="237">
        <v>21081500</v>
      </c>
      <c r="B60" s="237" t="s">
        <v>90</v>
      </c>
      <c r="C60" s="10">
        <f t="shared" si="1"/>
        <v>86218.1</v>
      </c>
      <c r="D60" s="107">
        <v>86218.1</v>
      </c>
      <c r="E60" s="107">
        <v>0</v>
      </c>
      <c r="F60" s="107">
        <v>0</v>
      </c>
      <c r="G60" s="8"/>
      <c r="H60" s="8"/>
    </row>
    <row r="61" spans="1:8" s="55" customFormat="1" ht="31.5" customHeight="1" x14ac:dyDescent="0.2">
      <c r="A61" s="53">
        <v>21110000</v>
      </c>
      <c r="B61" s="53" t="s">
        <v>127</v>
      </c>
      <c r="C61" s="77">
        <f t="shared" si="1"/>
        <v>94365.75</v>
      </c>
      <c r="D61" s="54"/>
      <c r="E61" s="54">
        <v>94365.75</v>
      </c>
      <c r="F61" s="54">
        <v>0</v>
      </c>
      <c r="G61" s="8"/>
      <c r="H61" s="8"/>
    </row>
    <row r="62" spans="1:8" s="12" customFormat="1" ht="24" x14ac:dyDescent="0.2">
      <c r="A62" s="2">
        <v>22000000</v>
      </c>
      <c r="B62" s="2" t="s">
        <v>10</v>
      </c>
      <c r="C62" s="10">
        <f t="shared" si="1"/>
        <v>248958.78999999998</v>
      </c>
      <c r="D62" s="10">
        <f>D63+D69+D67+D73</f>
        <v>248958.78999999998</v>
      </c>
      <c r="E62" s="10">
        <v>0</v>
      </c>
      <c r="F62" s="10">
        <v>0</v>
      </c>
      <c r="G62" s="8"/>
      <c r="H62" s="8"/>
    </row>
    <row r="63" spans="1:8" x14ac:dyDescent="0.2">
      <c r="A63" s="236" t="s">
        <v>42</v>
      </c>
      <c r="B63" s="236" t="s">
        <v>43</v>
      </c>
      <c r="C63" s="10">
        <f t="shared" si="1"/>
        <v>226521.72999999998</v>
      </c>
      <c r="D63" s="107">
        <f>D64+D65+D66</f>
        <v>226521.72999999998</v>
      </c>
      <c r="E63" s="10">
        <v>0</v>
      </c>
      <c r="F63" s="10">
        <v>0</v>
      </c>
      <c r="G63" s="8"/>
      <c r="H63" s="8"/>
    </row>
    <row r="64" spans="1:8" ht="36" x14ac:dyDescent="0.2">
      <c r="A64" s="236">
        <v>22010300</v>
      </c>
      <c r="B64" s="236" t="s">
        <v>111</v>
      </c>
      <c r="C64" s="10">
        <f t="shared" si="1"/>
        <v>13220</v>
      </c>
      <c r="D64" s="107">
        <v>13220</v>
      </c>
      <c r="E64" s="107">
        <v>0</v>
      </c>
      <c r="F64" s="107">
        <v>0</v>
      </c>
      <c r="G64" s="8"/>
      <c r="H64" s="8"/>
    </row>
    <row r="65" spans="1:8" x14ac:dyDescent="0.2">
      <c r="A65" s="236">
        <v>22012500</v>
      </c>
      <c r="B65" s="236" t="s">
        <v>36</v>
      </c>
      <c r="C65" s="10">
        <f t="shared" si="1"/>
        <v>132001.72999999998</v>
      </c>
      <c r="D65" s="107">
        <v>132001.72999999998</v>
      </c>
      <c r="E65" s="107">
        <v>0</v>
      </c>
      <c r="F65" s="107">
        <v>0</v>
      </c>
      <c r="G65" s="8"/>
      <c r="H65" s="8"/>
    </row>
    <row r="66" spans="1:8" ht="24" x14ac:dyDescent="0.2">
      <c r="A66" s="237">
        <v>22012600</v>
      </c>
      <c r="B66" s="237" t="s">
        <v>91</v>
      </c>
      <c r="C66" s="10">
        <f t="shared" si="1"/>
        <v>81300</v>
      </c>
      <c r="D66" s="107">
        <v>81300</v>
      </c>
      <c r="E66" s="107">
        <v>0</v>
      </c>
      <c r="F66" s="107">
        <v>0</v>
      </c>
      <c r="G66" s="8"/>
      <c r="H66" s="8"/>
    </row>
    <row r="67" spans="1:8" s="12" customFormat="1" ht="36" hidden="1" x14ac:dyDescent="0.2">
      <c r="A67" s="238">
        <v>22080000</v>
      </c>
      <c r="B67" s="238" t="s">
        <v>110</v>
      </c>
      <c r="C67" s="1">
        <f t="shared" si="1"/>
        <v>0</v>
      </c>
      <c r="D67" s="1">
        <f>D68</f>
        <v>0</v>
      </c>
      <c r="E67" s="1">
        <v>0</v>
      </c>
      <c r="F67" s="1">
        <v>0</v>
      </c>
      <c r="G67" s="8"/>
      <c r="H67" s="8"/>
    </row>
    <row r="68" spans="1:8" ht="36" hidden="1" x14ac:dyDescent="0.2">
      <c r="A68" s="237">
        <v>22080400</v>
      </c>
      <c r="B68" s="237" t="s">
        <v>109</v>
      </c>
      <c r="C68" s="10">
        <f t="shared" si="1"/>
        <v>0</v>
      </c>
      <c r="D68" s="107"/>
      <c r="E68" s="107">
        <v>0</v>
      </c>
      <c r="F68" s="107">
        <v>0</v>
      </c>
      <c r="G68" s="8"/>
      <c r="H68" s="8"/>
    </row>
    <row r="69" spans="1:8" x14ac:dyDescent="0.2">
      <c r="A69" s="238">
        <v>22090000</v>
      </c>
      <c r="B69" s="238" t="s">
        <v>594</v>
      </c>
      <c r="C69" s="10">
        <f t="shared" si="1"/>
        <v>22437.06</v>
      </c>
      <c r="D69" s="10">
        <f>D70+D71+D72</f>
        <v>22437.06</v>
      </c>
      <c r="E69" s="10">
        <v>0</v>
      </c>
      <c r="F69" s="10">
        <v>0</v>
      </c>
      <c r="G69" s="8"/>
      <c r="H69" s="8"/>
    </row>
    <row r="70" spans="1:8" ht="36" x14ac:dyDescent="0.2">
      <c r="A70" s="236">
        <v>22090100</v>
      </c>
      <c r="B70" s="236" t="s">
        <v>596</v>
      </c>
      <c r="C70" s="10">
        <f t="shared" si="1"/>
        <v>21850.560000000001</v>
      </c>
      <c r="D70" s="107">
        <v>21850.560000000001</v>
      </c>
      <c r="E70" s="107">
        <v>0</v>
      </c>
      <c r="F70" s="107">
        <v>0</v>
      </c>
      <c r="G70" s="8"/>
      <c r="H70" s="8"/>
    </row>
    <row r="71" spans="1:8" hidden="1" x14ac:dyDescent="0.2">
      <c r="A71" s="236">
        <v>22090200</v>
      </c>
      <c r="B71" s="236" t="s">
        <v>45</v>
      </c>
      <c r="C71" s="10">
        <f t="shared" si="1"/>
        <v>0</v>
      </c>
      <c r="D71" s="107"/>
      <c r="E71" s="107">
        <v>0</v>
      </c>
      <c r="F71" s="107">
        <v>0</v>
      </c>
      <c r="G71" s="8"/>
      <c r="H71" s="8"/>
    </row>
    <row r="72" spans="1:8" ht="36" x14ac:dyDescent="0.2">
      <c r="A72" s="236">
        <v>22090400</v>
      </c>
      <c r="B72" s="236" t="s">
        <v>105</v>
      </c>
      <c r="C72" s="10">
        <f t="shared" si="1"/>
        <v>586.5</v>
      </c>
      <c r="D72" s="107">
        <v>586.5</v>
      </c>
      <c r="E72" s="107">
        <v>0</v>
      </c>
      <c r="F72" s="107">
        <v>0</v>
      </c>
      <c r="G72" s="8"/>
      <c r="H72" s="8"/>
    </row>
    <row r="73" spans="1:8" hidden="1" x14ac:dyDescent="0.2">
      <c r="A73" s="236">
        <v>22130000</v>
      </c>
      <c r="B73" s="236" t="s">
        <v>37</v>
      </c>
      <c r="C73" s="10">
        <f t="shared" si="1"/>
        <v>0</v>
      </c>
      <c r="D73" s="107"/>
      <c r="E73" s="107">
        <v>0</v>
      </c>
      <c r="F73" s="107">
        <v>0</v>
      </c>
      <c r="G73" s="8"/>
      <c r="H73" s="8"/>
    </row>
    <row r="74" spans="1:8" s="12" customFormat="1" x14ac:dyDescent="0.2">
      <c r="A74" s="2" t="s">
        <v>40</v>
      </c>
      <c r="B74" s="2" t="s">
        <v>41</v>
      </c>
      <c r="C74" s="10">
        <f t="shared" si="1"/>
        <v>1522.34</v>
      </c>
      <c r="D74" s="10">
        <f>D75+D79</f>
        <v>327</v>
      </c>
      <c r="E74" s="10">
        <f>E79+E77+E80</f>
        <v>1195.3399999999999</v>
      </c>
      <c r="F74" s="10">
        <f>F75+F79</f>
        <v>0</v>
      </c>
      <c r="G74" s="8"/>
      <c r="H74" s="8"/>
    </row>
    <row r="75" spans="1:8" x14ac:dyDescent="0.2">
      <c r="A75" s="236" t="s">
        <v>38</v>
      </c>
      <c r="B75" s="236" t="s">
        <v>39</v>
      </c>
      <c r="C75" s="10">
        <f t="shared" si="1"/>
        <v>327</v>
      </c>
      <c r="D75" s="107">
        <f>D76</f>
        <v>327</v>
      </c>
      <c r="E75" s="107"/>
      <c r="F75" s="107">
        <v>0</v>
      </c>
      <c r="G75" s="8"/>
      <c r="H75" s="8"/>
    </row>
    <row r="76" spans="1:8" x14ac:dyDescent="0.2">
      <c r="A76" s="236">
        <v>24060300</v>
      </c>
      <c r="B76" s="236" t="s">
        <v>39</v>
      </c>
      <c r="C76" s="10">
        <f>D76+E76</f>
        <v>327</v>
      </c>
      <c r="D76" s="107">
        <v>327</v>
      </c>
      <c r="E76" s="107">
        <v>0</v>
      </c>
      <c r="F76" s="107">
        <v>0</v>
      </c>
      <c r="G76" s="8"/>
      <c r="H76" s="8"/>
    </row>
    <row r="77" spans="1:8" s="55" customFormat="1" ht="36" x14ac:dyDescent="0.2">
      <c r="A77" s="56">
        <v>24062100</v>
      </c>
      <c r="B77" s="56" t="s">
        <v>92</v>
      </c>
      <c r="C77" s="77">
        <f t="shared" si="1"/>
        <v>1195.3399999999999</v>
      </c>
      <c r="D77" s="54">
        <v>0</v>
      </c>
      <c r="E77" s="54">
        <v>1195.3399999999999</v>
      </c>
      <c r="F77" s="54">
        <v>0</v>
      </c>
      <c r="G77" s="8"/>
      <c r="H77" s="8"/>
    </row>
    <row r="78" spans="1:8" s="55" customFormat="1" ht="60" hidden="1" x14ac:dyDescent="0.2">
      <c r="A78" s="56">
        <v>24062200</v>
      </c>
      <c r="B78" s="56" t="s">
        <v>587</v>
      </c>
      <c r="C78" s="10">
        <f>D78+E78</f>
        <v>0</v>
      </c>
      <c r="D78" s="107"/>
      <c r="E78" s="107">
        <v>0</v>
      </c>
      <c r="F78" s="107">
        <v>0</v>
      </c>
      <c r="G78" s="8"/>
      <c r="H78" s="8"/>
    </row>
    <row r="79" spans="1:8" s="51" customFormat="1" ht="19.5" hidden="1" customHeight="1" x14ac:dyDescent="0.2">
      <c r="A79" s="236">
        <v>24100000</v>
      </c>
      <c r="B79" s="236" t="s">
        <v>97</v>
      </c>
      <c r="C79" s="10">
        <f>D79+E79</f>
        <v>0</v>
      </c>
      <c r="D79" s="107">
        <f>D80</f>
        <v>0</v>
      </c>
      <c r="E79" s="107"/>
      <c r="F79" s="107">
        <f>F80</f>
        <v>0</v>
      </c>
      <c r="G79" s="8"/>
      <c r="H79" s="8"/>
    </row>
    <row r="80" spans="1:8" s="55" customFormat="1" ht="24.75" hidden="1" customHeight="1" x14ac:dyDescent="0.2">
      <c r="A80" s="236">
        <v>24170000</v>
      </c>
      <c r="B80" s="236" t="s">
        <v>96</v>
      </c>
      <c r="C80" s="10">
        <f>D80+E80</f>
        <v>0</v>
      </c>
      <c r="D80" s="107">
        <v>0</v>
      </c>
      <c r="E80" s="107"/>
      <c r="F80" s="107"/>
      <c r="G80" s="8"/>
      <c r="H80" s="8"/>
    </row>
    <row r="81" spans="1:8" s="55" customFormat="1" x14ac:dyDescent="0.2">
      <c r="A81" s="2">
        <v>25000000</v>
      </c>
      <c r="B81" s="2" t="s">
        <v>322</v>
      </c>
      <c r="C81" s="77">
        <f t="shared" si="1"/>
        <v>2606536.4300000006</v>
      </c>
      <c r="D81" s="10">
        <f>D82+D86</f>
        <v>0</v>
      </c>
      <c r="E81" s="10">
        <f>E82+E86</f>
        <v>2606536.4300000006</v>
      </c>
      <c r="F81" s="10">
        <f>F82+F86</f>
        <v>0</v>
      </c>
      <c r="G81" s="8"/>
      <c r="H81" s="8"/>
    </row>
    <row r="82" spans="1:8" s="55" customFormat="1" ht="24" x14ac:dyDescent="0.2">
      <c r="A82" s="56">
        <v>25010000</v>
      </c>
      <c r="B82" s="56" t="s">
        <v>323</v>
      </c>
      <c r="C82" s="77">
        <f t="shared" si="1"/>
        <v>314518.03000000003</v>
      </c>
      <c r="D82" s="10">
        <f>D83+D84+D85</f>
        <v>0</v>
      </c>
      <c r="E82" s="10">
        <f>E83+E84+E85</f>
        <v>314518.03000000003</v>
      </c>
      <c r="F82" s="10">
        <f>F83+F84+F85</f>
        <v>0</v>
      </c>
      <c r="G82" s="8"/>
      <c r="H82" s="8"/>
    </row>
    <row r="83" spans="1:8" s="55" customFormat="1" ht="24" x14ac:dyDescent="0.2">
      <c r="A83" s="56">
        <v>25010100</v>
      </c>
      <c r="B83" s="56" t="s">
        <v>11</v>
      </c>
      <c r="C83" s="77">
        <f t="shared" si="1"/>
        <v>301837.95</v>
      </c>
      <c r="D83" s="54">
        <v>0</v>
      </c>
      <c r="E83" s="54">
        <v>301837.95</v>
      </c>
      <c r="F83" s="54">
        <v>0</v>
      </c>
      <c r="G83" s="8"/>
      <c r="H83" s="8"/>
    </row>
    <row r="84" spans="1:8" s="55" customFormat="1" x14ac:dyDescent="0.2">
      <c r="A84" s="56">
        <v>25010300</v>
      </c>
      <c r="B84" s="56" t="s">
        <v>128</v>
      </c>
      <c r="C84" s="77">
        <f t="shared" si="1"/>
        <v>5027.84</v>
      </c>
      <c r="D84" s="54">
        <v>0</v>
      </c>
      <c r="E84" s="54">
        <v>5027.84</v>
      </c>
      <c r="F84" s="54">
        <v>0</v>
      </c>
      <c r="G84" s="8"/>
      <c r="H84" s="8"/>
    </row>
    <row r="85" spans="1:8" s="55" customFormat="1" ht="24" x14ac:dyDescent="0.2">
      <c r="A85" s="56">
        <v>25010400</v>
      </c>
      <c r="B85" s="56" t="s">
        <v>108</v>
      </c>
      <c r="C85" s="77">
        <f t="shared" si="1"/>
        <v>7652.24</v>
      </c>
      <c r="D85" s="54">
        <v>0</v>
      </c>
      <c r="E85" s="54">
        <v>7652.24</v>
      </c>
      <c r="F85" s="54">
        <v>0</v>
      </c>
      <c r="G85" s="8"/>
      <c r="H85" s="8"/>
    </row>
    <row r="86" spans="1:8" s="55" customFormat="1" x14ac:dyDescent="0.2">
      <c r="A86" s="56">
        <v>25020000</v>
      </c>
      <c r="B86" s="56" t="s">
        <v>71</v>
      </c>
      <c r="C86" s="77">
        <f t="shared" ref="C86:C106" si="2">D86+E86</f>
        <v>2292018.4000000004</v>
      </c>
      <c r="D86" s="77">
        <v>0</v>
      </c>
      <c r="E86" s="77">
        <f>E87+E88</f>
        <v>2292018.4000000004</v>
      </c>
      <c r="F86" s="77">
        <v>0</v>
      </c>
      <c r="G86" s="8"/>
      <c r="H86" s="8"/>
    </row>
    <row r="87" spans="1:8" s="55" customFormat="1" x14ac:dyDescent="0.2">
      <c r="A87" s="56">
        <v>25020100</v>
      </c>
      <c r="B87" s="56" t="s">
        <v>100</v>
      </c>
      <c r="C87" s="77">
        <f t="shared" si="2"/>
        <v>1198863.3500000001</v>
      </c>
      <c r="D87" s="54">
        <v>0</v>
      </c>
      <c r="E87" s="54">
        <v>1198863.3500000001</v>
      </c>
      <c r="F87" s="54">
        <v>0</v>
      </c>
      <c r="G87" s="8"/>
      <c r="H87" s="8"/>
    </row>
    <row r="88" spans="1:8" s="55" customFormat="1" ht="39.75" customHeight="1" x14ac:dyDescent="0.2">
      <c r="A88" s="56">
        <v>25020200</v>
      </c>
      <c r="B88" s="56" t="s">
        <v>72</v>
      </c>
      <c r="C88" s="77">
        <f t="shared" si="2"/>
        <v>1093155.05</v>
      </c>
      <c r="D88" s="54">
        <v>0</v>
      </c>
      <c r="E88" s="54">
        <v>1093155.05</v>
      </c>
      <c r="F88" s="54">
        <v>0</v>
      </c>
      <c r="G88" s="8"/>
      <c r="H88" s="8"/>
    </row>
    <row r="89" spans="1:8" hidden="1" x14ac:dyDescent="0.2">
      <c r="A89" s="238">
        <v>30000000</v>
      </c>
      <c r="B89" s="238" t="s">
        <v>12</v>
      </c>
      <c r="C89" s="10">
        <f t="shared" si="2"/>
        <v>0</v>
      </c>
      <c r="D89" s="10">
        <f>D90</f>
        <v>0</v>
      </c>
      <c r="E89" s="10">
        <f>E93</f>
        <v>0</v>
      </c>
      <c r="F89" s="10">
        <f>F93</f>
        <v>0</v>
      </c>
      <c r="G89" s="8"/>
      <c r="H89" s="8"/>
    </row>
    <row r="90" spans="1:8" hidden="1" x14ac:dyDescent="0.2">
      <c r="A90" s="237" t="s">
        <v>26</v>
      </c>
      <c r="B90" s="237" t="s">
        <v>27</v>
      </c>
      <c r="C90" s="10">
        <f t="shared" si="2"/>
        <v>0</v>
      </c>
      <c r="D90" s="107">
        <f>D91</f>
        <v>0</v>
      </c>
      <c r="E90" s="107">
        <v>0</v>
      </c>
      <c r="F90" s="107">
        <v>0</v>
      </c>
      <c r="G90" s="8"/>
      <c r="H90" s="8"/>
    </row>
    <row r="91" spans="1:8" ht="48" hidden="1" x14ac:dyDescent="0.2">
      <c r="A91" s="237" t="s">
        <v>28</v>
      </c>
      <c r="B91" s="237" t="s">
        <v>29</v>
      </c>
      <c r="C91" s="10">
        <f t="shared" si="2"/>
        <v>0</v>
      </c>
      <c r="D91" s="107">
        <f>D92</f>
        <v>0</v>
      </c>
      <c r="E91" s="107">
        <v>0</v>
      </c>
      <c r="F91" s="107">
        <v>0</v>
      </c>
      <c r="G91" s="8"/>
      <c r="H91" s="8"/>
    </row>
    <row r="92" spans="1:8" ht="48" hidden="1" x14ac:dyDescent="0.2">
      <c r="A92" s="237" t="s">
        <v>30</v>
      </c>
      <c r="B92" s="237" t="s">
        <v>31</v>
      </c>
      <c r="C92" s="10">
        <f t="shared" si="2"/>
        <v>0</v>
      </c>
      <c r="D92" s="107">
        <v>0</v>
      </c>
      <c r="E92" s="107">
        <v>0</v>
      </c>
      <c r="F92" s="107">
        <v>0</v>
      </c>
      <c r="G92" s="8"/>
      <c r="H92" s="8"/>
    </row>
    <row r="93" spans="1:8" hidden="1" x14ac:dyDescent="0.2">
      <c r="A93" s="237">
        <v>33000000</v>
      </c>
      <c r="B93" s="237" t="s">
        <v>599</v>
      </c>
      <c r="C93" s="10">
        <f t="shared" si="2"/>
        <v>0</v>
      </c>
      <c r="D93" s="107">
        <v>0</v>
      </c>
      <c r="E93" s="107">
        <f>E94</f>
        <v>0</v>
      </c>
      <c r="F93" s="107">
        <f>F94</f>
        <v>0</v>
      </c>
      <c r="G93" s="8"/>
      <c r="H93" s="8"/>
    </row>
    <row r="94" spans="1:8" hidden="1" x14ac:dyDescent="0.2">
      <c r="A94" s="237">
        <v>33010000</v>
      </c>
      <c r="B94" s="237" t="s">
        <v>600</v>
      </c>
      <c r="C94" s="10">
        <f t="shared" si="2"/>
        <v>0</v>
      </c>
      <c r="D94" s="107">
        <v>0</v>
      </c>
      <c r="E94" s="107">
        <v>0</v>
      </c>
      <c r="F94" s="107">
        <v>0</v>
      </c>
      <c r="G94" s="8"/>
      <c r="H94" s="8"/>
    </row>
    <row r="95" spans="1:8" ht="1.5" hidden="1" customHeight="1" x14ac:dyDescent="0.2">
      <c r="A95" s="236">
        <v>33010100</v>
      </c>
      <c r="B95" s="237" t="s">
        <v>47</v>
      </c>
      <c r="C95" s="10">
        <f t="shared" si="2"/>
        <v>0</v>
      </c>
      <c r="D95" s="107">
        <v>0</v>
      </c>
      <c r="E95" s="107">
        <v>0</v>
      </c>
      <c r="F95" s="107">
        <f>E95</f>
        <v>0</v>
      </c>
      <c r="G95" s="8"/>
      <c r="H95" s="8"/>
    </row>
    <row r="96" spans="1:8" ht="15" hidden="1" customHeight="1" x14ac:dyDescent="0.2">
      <c r="A96" s="236"/>
      <c r="B96" s="237"/>
      <c r="C96" s="1">
        <f t="shared" si="2"/>
        <v>0</v>
      </c>
      <c r="D96" s="107"/>
      <c r="E96" s="107"/>
      <c r="F96" s="107"/>
      <c r="G96" s="8"/>
      <c r="H96" s="8"/>
    </row>
    <row r="97" spans="1:8" s="58" customFormat="1" ht="15" x14ac:dyDescent="0.2">
      <c r="A97" s="73"/>
      <c r="B97" s="74" t="s">
        <v>85</v>
      </c>
      <c r="C97" s="76">
        <f t="shared" si="2"/>
        <v>24218060.479999997</v>
      </c>
      <c r="D97" s="76">
        <f>D10+D56+D89</f>
        <v>21498255.599999998</v>
      </c>
      <c r="E97" s="76">
        <f>E10+E56+E89</f>
        <v>2719804.8800000004</v>
      </c>
      <c r="F97" s="76">
        <f>F10+F56+F89</f>
        <v>0</v>
      </c>
      <c r="G97" s="8"/>
      <c r="H97" s="8"/>
    </row>
    <row r="98" spans="1:8" x14ac:dyDescent="0.2">
      <c r="A98" s="238">
        <v>40000000</v>
      </c>
      <c r="B98" s="238" t="s">
        <v>13</v>
      </c>
      <c r="C98" s="10">
        <f t="shared" si="2"/>
        <v>13070995</v>
      </c>
      <c r="D98" s="10">
        <f>D99</f>
        <v>13070995</v>
      </c>
      <c r="E98" s="10">
        <f>E99</f>
        <v>0</v>
      </c>
      <c r="F98" s="10">
        <f>F99</f>
        <v>0</v>
      </c>
      <c r="G98" s="8"/>
      <c r="H98" s="8"/>
    </row>
    <row r="99" spans="1:8" s="12" customFormat="1" x14ac:dyDescent="0.2">
      <c r="A99" s="238">
        <v>41000000</v>
      </c>
      <c r="B99" s="238" t="s">
        <v>179</v>
      </c>
      <c r="C99" s="10">
        <f t="shared" si="2"/>
        <v>13070995</v>
      </c>
      <c r="D99" s="10">
        <f>D100+D105+D107</f>
        <v>13070995</v>
      </c>
      <c r="E99" s="10">
        <f>E100+E105+E107</f>
        <v>0</v>
      </c>
      <c r="F99" s="10">
        <f>F100+F105+F107</f>
        <v>0</v>
      </c>
      <c r="G99" s="8"/>
      <c r="H99" s="8"/>
    </row>
    <row r="100" spans="1:8" s="12" customFormat="1" x14ac:dyDescent="0.2">
      <c r="A100" s="2">
        <v>41030000</v>
      </c>
      <c r="B100" s="238" t="s">
        <v>180</v>
      </c>
      <c r="C100" s="10">
        <f t="shared" si="2"/>
        <v>11566800</v>
      </c>
      <c r="D100" s="10">
        <f>D102+D103+D101+D104</f>
        <v>11566800</v>
      </c>
      <c r="E100" s="10">
        <v>0</v>
      </c>
      <c r="F100" s="10">
        <v>0</v>
      </c>
      <c r="G100" s="8"/>
      <c r="H100" s="8"/>
    </row>
    <row r="101" spans="1:8" s="12" customFormat="1" ht="39" hidden="1" customHeight="1" x14ac:dyDescent="0.2">
      <c r="A101" s="236">
        <v>41033200</v>
      </c>
      <c r="B101" s="237" t="s">
        <v>296</v>
      </c>
      <c r="C101" s="10">
        <f t="shared" si="2"/>
        <v>0</v>
      </c>
      <c r="D101" s="107"/>
      <c r="E101" s="10">
        <v>0</v>
      </c>
      <c r="F101" s="10">
        <v>0</v>
      </c>
      <c r="G101" s="8"/>
      <c r="H101" s="8"/>
    </row>
    <row r="102" spans="1:8" ht="24" x14ac:dyDescent="0.2">
      <c r="A102" s="236">
        <v>41033900</v>
      </c>
      <c r="B102" s="237" t="s">
        <v>125</v>
      </c>
      <c r="C102" s="10">
        <f t="shared" si="2"/>
        <v>8099300</v>
      </c>
      <c r="D102" s="107">
        <v>8099300</v>
      </c>
      <c r="E102" s="107">
        <v>0</v>
      </c>
      <c r="F102" s="107">
        <v>0</v>
      </c>
      <c r="G102" s="8"/>
      <c r="H102" s="8"/>
    </row>
    <row r="103" spans="1:8" ht="24" x14ac:dyDescent="0.2">
      <c r="A103" s="236">
        <v>41034200</v>
      </c>
      <c r="B103" s="237" t="s">
        <v>126</v>
      </c>
      <c r="C103" s="10">
        <f t="shared" si="2"/>
        <v>3467500</v>
      </c>
      <c r="D103" s="107">
        <v>3467500</v>
      </c>
      <c r="E103" s="107">
        <v>0</v>
      </c>
      <c r="F103" s="107">
        <v>0</v>
      </c>
      <c r="G103" s="8"/>
      <c r="H103" s="8"/>
    </row>
    <row r="104" spans="1:8" ht="32.25" hidden="1" customHeight="1" x14ac:dyDescent="0.2">
      <c r="A104" s="236">
        <v>41034500</v>
      </c>
      <c r="B104" s="237" t="s">
        <v>299</v>
      </c>
      <c r="C104" s="10">
        <f t="shared" si="2"/>
        <v>0</v>
      </c>
      <c r="D104" s="107"/>
      <c r="E104" s="107"/>
      <c r="F104" s="107"/>
      <c r="G104" s="8"/>
      <c r="H104" s="8"/>
    </row>
    <row r="105" spans="1:8" s="12" customFormat="1" x14ac:dyDescent="0.2">
      <c r="A105" s="2">
        <v>41040000</v>
      </c>
      <c r="B105" s="238" t="s">
        <v>173</v>
      </c>
      <c r="C105" s="77">
        <f t="shared" si="2"/>
        <v>984900</v>
      </c>
      <c r="D105" s="77">
        <f>D106</f>
        <v>984900</v>
      </c>
      <c r="E105" s="10">
        <v>0</v>
      </c>
      <c r="F105" s="10">
        <v>0</v>
      </c>
      <c r="G105" s="8"/>
      <c r="H105" s="8"/>
    </row>
    <row r="106" spans="1:8" ht="48" x14ac:dyDescent="0.2">
      <c r="A106" s="236">
        <v>41040200</v>
      </c>
      <c r="B106" s="237" t="s">
        <v>174</v>
      </c>
      <c r="C106" s="10">
        <f t="shared" si="2"/>
        <v>984900</v>
      </c>
      <c r="D106" s="107">
        <v>984900</v>
      </c>
      <c r="E106" s="107">
        <v>0</v>
      </c>
      <c r="F106" s="107">
        <v>0</v>
      </c>
      <c r="G106" s="8"/>
      <c r="H106" s="8"/>
    </row>
    <row r="107" spans="1:8" s="12" customFormat="1" ht="24" x14ac:dyDescent="0.2">
      <c r="A107" s="2">
        <v>41050000</v>
      </c>
      <c r="B107" s="238" t="s">
        <v>181</v>
      </c>
      <c r="C107" s="10">
        <f>D107+E107</f>
        <v>519295</v>
      </c>
      <c r="D107" s="10">
        <f>D108+D109+D110+D111+D112+D113</f>
        <v>519295</v>
      </c>
      <c r="E107" s="10">
        <f>E108+E109+E110+E111+E112+E113</f>
        <v>0</v>
      </c>
      <c r="F107" s="10">
        <f>F109</f>
        <v>0</v>
      </c>
      <c r="G107" s="8"/>
      <c r="H107" s="8"/>
    </row>
    <row r="108" spans="1:8" s="12" customFormat="1" ht="36" x14ac:dyDescent="0.2">
      <c r="A108" s="237">
        <v>41051000</v>
      </c>
      <c r="B108" s="237" t="s">
        <v>340</v>
      </c>
      <c r="C108" s="10">
        <f>D108+E105</f>
        <v>204175</v>
      </c>
      <c r="D108" s="107">
        <v>204175</v>
      </c>
      <c r="E108" s="107">
        <v>0</v>
      </c>
      <c r="F108" s="107">
        <v>0</v>
      </c>
      <c r="G108" s="8"/>
      <c r="H108" s="8"/>
    </row>
    <row r="109" spans="1:8" s="12" customFormat="1" ht="36" hidden="1" x14ac:dyDescent="0.2">
      <c r="A109" s="236">
        <v>41051100</v>
      </c>
      <c r="B109" s="237" t="s">
        <v>298</v>
      </c>
      <c r="C109" s="10">
        <f>D109+E109</f>
        <v>0</v>
      </c>
      <c r="D109" s="107"/>
      <c r="E109" s="107"/>
      <c r="F109" s="107"/>
      <c r="G109" s="8"/>
      <c r="H109" s="8"/>
    </row>
    <row r="110" spans="1:8" ht="36" x14ac:dyDescent="0.2">
      <c r="A110" s="236">
        <v>41051200</v>
      </c>
      <c r="B110" s="237" t="s">
        <v>175</v>
      </c>
      <c r="C110" s="10">
        <f>D110+E107</f>
        <v>100440</v>
      </c>
      <c r="D110" s="107">
        <v>100440</v>
      </c>
      <c r="E110" s="107">
        <v>0</v>
      </c>
      <c r="F110" s="107">
        <v>0</v>
      </c>
      <c r="G110" s="8"/>
      <c r="H110" s="8"/>
    </row>
    <row r="111" spans="1:8" ht="48" hidden="1" x14ac:dyDescent="0.2">
      <c r="A111" s="236">
        <v>41051400</v>
      </c>
      <c r="B111" s="237" t="s">
        <v>297</v>
      </c>
      <c r="C111" s="10">
        <f>D111+E110</f>
        <v>0</v>
      </c>
      <c r="D111" s="107"/>
      <c r="E111" s="107">
        <v>0</v>
      </c>
      <c r="F111" s="107">
        <v>0</v>
      </c>
      <c r="G111" s="8"/>
      <c r="H111" s="8"/>
    </row>
    <row r="112" spans="1:8" x14ac:dyDescent="0.2">
      <c r="A112" s="236">
        <v>41053900</v>
      </c>
      <c r="B112" s="237" t="s">
        <v>176</v>
      </c>
      <c r="C112" s="10">
        <f>D112+E110</f>
        <v>214680</v>
      </c>
      <c r="D112" s="107">
        <v>214680</v>
      </c>
      <c r="E112" s="107">
        <v>0</v>
      </c>
      <c r="F112" s="107">
        <v>0</v>
      </c>
      <c r="G112" s="8"/>
      <c r="H112" s="8"/>
    </row>
    <row r="113" spans="1:8" ht="42" hidden="1" customHeight="1" x14ac:dyDescent="0.2">
      <c r="A113" s="236">
        <v>41054300</v>
      </c>
      <c r="B113" s="237" t="s">
        <v>577</v>
      </c>
      <c r="C113" s="10">
        <f>D113+E111</f>
        <v>0</v>
      </c>
      <c r="D113" s="243"/>
      <c r="E113" s="107">
        <v>0</v>
      </c>
      <c r="F113" s="107">
        <v>0</v>
      </c>
      <c r="G113" s="8"/>
      <c r="H113" s="8"/>
    </row>
    <row r="114" spans="1:8" s="58" customFormat="1" ht="15" x14ac:dyDescent="0.2">
      <c r="A114" s="75"/>
      <c r="B114" s="74" t="s">
        <v>35</v>
      </c>
      <c r="C114" s="76">
        <f>D114+E114</f>
        <v>37289055.479999997</v>
      </c>
      <c r="D114" s="76">
        <f>D97+D98</f>
        <v>34569250.599999994</v>
      </c>
      <c r="E114" s="76">
        <f>E97+E98</f>
        <v>2719804.8800000004</v>
      </c>
      <c r="F114" s="76">
        <f>F98+F56+F10+F89</f>
        <v>0</v>
      </c>
      <c r="G114" s="8"/>
      <c r="H114" s="8"/>
    </row>
    <row r="115" spans="1:8" x14ac:dyDescent="0.2">
      <c r="G115" s="8"/>
      <c r="H115" s="8"/>
    </row>
    <row r="116" spans="1:8" x14ac:dyDescent="0.2">
      <c r="A116" s="338" t="s">
        <v>574</v>
      </c>
      <c r="B116" s="338"/>
      <c r="C116" s="338"/>
      <c r="D116" s="338"/>
      <c r="E116" s="338"/>
      <c r="F116" s="338"/>
      <c r="G116" s="8"/>
      <c r="H116" s="8"/>
    </row>
    <row r="117" spans="1:8" x14ac:dyDescent="0.2">
      <c r="C117" s="235"/>
      <c r="D117" s="116"/>
      <c r="G117" s="8"/>
      <c r="H117" s="8"/>
    </row>
    <row r="118" spans="1:8" x14ac:dyDescent="0.2">
      <c r="G118" s="8"/>
      <c r="H118" s="8"/>
    </row>
    <row r="119" spans="1:8" x14ac:dyDescent="0.2">
      <c r="G119" s="8"/>
      <c r="H119" s="8"/>
    </row>
  </sheetData>
  <mergeCells count="10">
    <mergeCell ref="E7:E9"/>
    <mergeCell ref="F7:F9"/>
    <mergeCell ref="A116:F116"/>
    <mergeCell ref="A4:F4"/>
    <mergeCell ref="A5:F5"/>
    <mergeCell ref="A6:A9"/>
    <mergeCell ref="B6:B9"/>
    <mergeCell ref="C6:C9"/>
    <mergeCell ref="D6:D9"/>
    <mergeCell ref="E6:F6"/>
  </mergeCells>
  <phoneticPr fontId="8" type="noConversion"/>
  <pageMargins left="1.1023622047244095" right="0.31496062992125984" top="0.78740157480314965" bottom="0.78740157480314965" header="0.31496062992125984" footer="0.31496062992125984"/>
  <pageSetup paperSize="9" scale="85" fitToHeight="4" orientation="portrait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zoomScaleNormal="100" workbookViewId="0">
      <pane xSplit="2" ySplit="7" topLeftCell="D95" activePane="bottomRight" state="frozenSplit"/>
      <selection pane="topRight" activeCell="G1" sqref="G1"/>
      <selection pane="bottomLeft" activeCell="A11" sqref="A11"/>
      <selection pane="bottomRight" activeCell="A106" sqref="A106:XFD106"/>
    </sheetView>
  </sheetViews>
  <sheetFormatPr defaultRowHeight="15" x14ac:dyDescent="0.25"/>
  <cols>
    <col min="1" max="1" width="13.85546875" customWidth="1"/>
    <col min="2" max="2" width="49.28515625" customWidth="1"/>
    <col min="3" max="3" width="13.85546875" customWidth="1"/>
    <col min="4" max="4" width="14" bestFit="1" customWidth="1"/>
    <col min="5" max="5" width="12.140625" customWidth="1"/>
    <col min="6" max="6" width="9.28515625" style="324" bestFit="1" customWidth="1"/>
    <col min="7" max="7" width="13.28515625" style="55" customWidth="1"/>
    <col min="8" max="8" width="13.28515625" customWidth="1"/>
    <col min="9" max="9" width="11.42578125" style="114" customWidth="1"/>
    <col min="10" max="10" width="11.5703125" customWidth="1"/>
    <col min="11" max="11" width="9.140625" style="308"/>
    <col min="12" max="12" width="14" customWidth="1"/>
    <col min="13" max="13" width="14.5703125" customWidth="1"/>
    <col min="14" max="14" width="11.85546875" customWidth="1"/>
    <col min="15" max="15" width="15.140625" customWidth="1"/>
    <col min="16" max="16" width="11" style="308" customWidth="1"/>
  </cols>
  <sheetData>
    <row r="1" spans="1:16" ht="15.75" x14ac:dyDescent="0.25">
      <c r="A1" s="108"/>
      <c r="B1" s="109"/>
      <c r="C1" s="110"/>
      <c r="D1" s="111"/>
      <c r="E1" s="111"/>
      <c r="F1" s="319"/>
      <c r="G1" s="113"/>
      <c r="L1" s="113"/>
      <c r="M1" s="113" t="s">
        <v>341</v>
      </c>
      <c r="N1" s="113"/>
      <c r="O1" s="113"/>
      <c r="P1" s="307"/>
    </row>
    <row r="2" spans="1:16" ht="15.75" x14ac:dyDescent="0.25">
      <c r="A2" s="108"/>
      <c r="B2" s="109"/>
      <c r="C2" s="110"/>
      <c r="D2" s="111"/>
      <c r="E2" s="111"/>
      <c r="F2" s="319"/>
      <c r="G2" s="113"/>
      <c r="L2" s="231"/>
      <c r="M2" s="231" t="s">
        <v>573</v>
      </c>
      <c r="N2" s="113"/>
      <c r="O2" s="113"/>
      <c r="P2" s="307"/>
    </row>
    <row r="3" spans="1:16" ht="15.75" x14ac:dyDescent="0.25">
      <c r="A3" s="108"/>
      <c r="B3" s="109"/>
      <c r="C3" s="110"/>
      <c r="D3" s="111"/>
      <c r="E3" s="111"/>
      <c r="F3" s="319"/>
      <c r="G3" s="113"/>
      <c r="H3" s="113"/>
      <c r="I3" s="115"/>
      <c r="J3" s="113"/>
      <c r="K3" s="313"/>
      <c r="L3" s="232"/>
      <c r="M3" s="399" t="s">
        <v>618</v>
      </c>
    </row>
    <row r="4" spans="1:16" ht="22.5" x14ac:dyDescent="0.3">
      <c r="A4" s="342" t="s">
        <v>398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</row>
    <row r="5" spans="1:16" ht="22.5" x14ac:dyDescent="0.3">
      <c r="A5" s="239"/>
      <c r="B5" s="239"/>
      <c r="C5" s="239"/>
      <c r="D5" s="239"/>
      <c r="E5" s="239"/>
      <c r="F5" s="320"/>
      <c r="G5" s="112"/>
      <c r="H5" s="111"/>
      <c r="I5" s="117"/>
      <c r="J5" s="110"/>
      <c r="K5" s="314"/>
      <c r="P5" s="308" t="s">
        <v>0</v>
      </c>
    </row>
    <row r="6" spans="1:16" s="118" customFormat="1" ht="15.75" x14ac:dyDescent="0.25">
      <c r="A6" s="343" t="s">
        <v>342</v>
      </c>
      <c r="B6" s="343" t="s">
        <v>343</v>
      </c>
      <c r="C6" s="344" t="s">
        <v>2</v>
      </c>
      <c r="D6" s="345"/>
      <c r="E6" s="345"/>
      <c r="F6" s="346"/>
      <c r="G6" s="344" t="s">
        <v>3</v>
      </c>
      <c r="H6" s="345"/>
      <c r="I6" s="345"/>
      <c r="J6" s="345"/>
      <c r="K6" s="346"/>
      <c r="L6" s="344" t="s">
        <v>344</v>
      </c>
      <c r="M6" s="345"/>
      <c r="N6" s="345"/>
      <c r="O6" s="345"/>
      <c r="P6" s="346"/>
    </row>
    <row r="7" spans="1:16" s="118" customFormat="1" ht="75" x14ac:dyDescent="0.25">
      <c r="A7" s="343"/>
      <c r="B7" s="343"/>
      <c r="C7" s="119" t="s">
        <v>345</v>
      </c>
      <c r="D7" s="119" t="s">
        <v>346</v>
      </c>
      <c r="E7" s="119" t="s">
        <v>347</v>
      </c>
      <c r="F7" s="321" t="s">
        <v>50</v>
      </c>
      <c r="G7" s="120" t="s">
        <v>345</v>
      </c>
      <c r="H7" s="119" t="s">
        <v>346</v>
      </c>
      <c r="I7" s="121" t="s">
        <v>348</v>
      </c>
      <c r="J7" s="119" t="s">
        <v>347</v>
      </c>
      <c r="K7" s="309" t="s">
        <v>50</v>
      </c>
      <c r="L7" s="119" t="s">
        <v>345</v>
      </c>
      <c r="M7" s="119" t="s">
        <v>346</v>
      </c>
      <c r="N7" s="122" t="s">
        <v>348</v>
      </c>
      <c r="O7" s="119" t="s">
        <v>347</v>
      </c>
      <c r="P7" s="309" t="s">
        <v>50</v>
      </c>
    </row>
    <row r="8" spans="1:16" s="127" customFormat="1" x14ac:dyDescent="0.25">
      <c r="A8" s="123">
        <v>10000000</v>
      </c>
      <c r="B8" s="124" t="s">
        <v>349</v>
      </c>
      <c r="C8" s="125">
        <f>C9+C23+C29+C18</f>
        <v>18433100</v>
      </c>
      <c r="D8" s="125">
        <f>D9+D23+D29+D18</f>
        <v>21121038.079999998</v>
      </c>
      <c r="E8" s="125">
        <f t="shared" ref="E8:E71" si="0">D8-C8</f>
        <v>2687938.0799999982</v>
      </c>
      <c r="F8" s="310">
        <f t="shared" ref="F8:F71" si="1">IF(C8=0,0,D8/C8*100)</f>
        <v>114.58212715169994</v>
      </c>
      <c r="G8" s="244">
        <f>G47</f>
        <v>11900</v>
      </c>
      <c r="H8" s="244">
        <f>H47</f>
        <v>17707.36</v>
      </c>
      <c r="I8" s="245">
        <v>0</v>
      </c>
      <c r="J8" s="246">
        <f>H8-G8</f>
        <v>5807.3600000000006</v>
      </c>
      <c r="K8" s="315"/>
      <c r="L8" s="125">
        <f>C8+G8</f>
        <v>18445000</v>
      </c>
      <c r="M8" s="125">
        <f>D8+H8</f>
        <v>21138745.439999998</v>
      </c>
      <c r="N8" s="245">
        <v>0</v>
      </c>
      <c r="O8" s="125">
        <f>M8-L8</f>
        <v>2693745.4399999976</v>
      </c>
      <c r="P8" s="310">
        <f t="shared" ref="P8:P66" si="2">M8/L8%</f>
        <v>114.60420406614257</v>
      </c>
    </row>
    <row r="9" spans="1:16" s="127" customFormat="1" ht="30" x14ac:dyDescent="0.25">
      <c r="A9" s="123">
        <v>11000000</v>
      </c>
      <c r="B9" s="124" t="s">
        <v>129</v>
      </c>
      <c r="C9" s="125">
        <f>C10+C16</f>
        <v>11035900</v>
      </c>
      <c r="D9" s="125">
        <f>D10+D16</f>
        <v>10858278.25</v>
      </c>
      <c r="E9" s="125">
        <f t="shared" si="0"/>
        <v>-177621.75</v>
      </c>
      <c r="F9" s="310">
        <f t="shared" si="1"/>
        <v>98.390509609547024</v>
      </c>
      <c r="G9" s="125">
        <f>G10+G16</f>
        <v>0</v>
      </c>
      <c r="H9" s="125">
        <f>H10+H16</f>
        <v>0</v>
      </c>
      <c r="I9" s="128"/>
      <c r="J9" s="246">
        <f t="shared" ref="J9:J81" si="3">H9-G9</f>
        <v>0</v>
      </c>
      <c r="K9" s="315"/>
      <c r="L9" s="125">
        <f t="shared" ref="L9:M72" si="4">C9+G9</f>
        <v>11035900</v>
      </c>
      <c r="M9" s="125">
        <f t="shared" si="4"/>
        <v>10858278.25</v>
      </c>
      <c r="N9" s="123"/>
      <c r="O9" s="125">
        <f t="shared" ref="O9:O72" si="5">M9-L9</f>
        <v>-177621.75</v>
      </c>
      <c r="P9" s="310">
        <f t="shared" si="2"/>
        <v>98.390509609547024</v>
      </c>
    </row>
    <row r="10" spans="1:16" s="131" customFormat="1" x14ac:dyDescent="0.25">
      <c r="A10" s="129">
        <v>11010000</v>
      </c>
      <c r="B10" s="130" t="s">
        <v>130</v>
      </c>
      <c r="C10" s="126">
        <f>C11+C12+C13+C14+C15</f>
        <v>10934000</v>
      </c>
      <c r="D10" s="126">
        <f>D11+D12+D13+D14+D15</f>
        <v>10846163.25</v>
      </c>
      <c r="E10" s="125">
        <f t="shared" si="0"/>
        <v>-87836.75</v>
      </c>
      <c r="F10" s="310">
        <f t="shared" si="1"/>
        <v>99.196664075361269</v>
      </c>
      <c r="G10" s="126">
        <f>G11+G12+G13+G14+G15</f>
        <v>0</v>
      </c>
      <c r="H10" s="126">
        <f>H11+H12+H13+H14+H15</f>
        <v>0</v>
      </c>
      <c r="I10" s="128"/>
      <c r="J10" s="246">
        <f t="shared" si="3"/>
        <v>0</v>
      </c>
      <c r="K10" s="315"/>
      <c r="L10" s="126">
        <f t="shared" si="4"/>
        <v>10934000</v>
      </c>
      <c r="M10" s="126">
        <f t="shared" si="4"/>
        <v>10846163.25</v>
      </c>
      <c r="N10" s="129"/>
      <c r="O10" s="126">
        <f t="shared" si="5"/>
        <v>-87836.75</v>
      </c>
      <c r="P10" s="310">
        <f t="shared" si="2"/>
        <v>99.196664075361255</v>
      </c>
    </row>
    <row r="11" spans="1:16" ht="39" x14ac:dyDescent="0.25">
      <c r="A11" s="62">
        <v>11010100</v>
      </c>
      <c r="B11" s="132" t="s">
        <v>131</v>
      </c>
      <c r="C11" s="133">
        <v>9507400</v>
      </c>
      <c r="D11" s="133">
        <v>9404876.1699999999</v>
      </c>
      <c r="E11" s="133">
        <f t="shared" si="0"/>
        <v>-102523.83000000007</v>
      </c>
      <c r="F11" s="322">
        <f t="shared" si="1"/>
        <v>98.921641773776216</v>
      </c>
      <c r="G11" s="135"/>
      <c r="H11" s="62"/>
      <c r="I11" s="136"/>
      <c r="J11" s="246">
        <f t="shared" si="3"/>
        <v>0</v>
      </c>
      <c r="K11" s="315"/>
      <c r="L11" s="137">
        <f t="shared" si="4"/>
        <v>9507400</v>
      </c>
      <c r="M11" s="137">
        <f t="shared" si="4"/>
        <v>9404876.1699999999</v>
      </c>
      <c r="N11" s="138"/>
      <c r="O11" s="137">
        <f t="shared" si="5"/>
        <v>-102523.83000000007</v>
      </c>
      <c r="P11" s="311">
        <f t="shared" si="2"/>
        <v>98.921641773776216</v>
      </c>
    </row>
    <row r="12" spans="1:16" ht="64.5" x14ac:dyDescent="0.25">
      <c r="A12" s="62">
        <v>11010200</v>
      </c>
      <c r="B12" s="132" t="s">
        <v>132</v>
      </c>
      <c r="C12" s="133">
        <v>581200</v>
      </c>
      <c r="D12" s="133">
        <v>557786.66</v>
      </c>
      <c r="E12" s="133">
        <f t="shared" si="0"/>
        <v>-23413.339999999967</v>
      </c>
      <c r="F12" s="322">
        <f t="shared" si="1"/>
        <v>95.971551961459056</v>
      </c>
      <c r="G12" s="135"/>
      <c r="H12" s="62"/>
      <c r="I12" s="136"/>
      <c r="J12" s="246">
        <f t="shared" si="3"/>
        <v>0</v>
      </c>
      <c r="K12" s="315"/>
      <c r="L12" s="137">
        <f t="shared" si="4"/>
        <v>581200</v>
      </c>
      <c r="M12" s="137">
        <f t="shared" si="4"/>
        <v>557786.66</v>
      </c>
      <c r="N12" s="138"/>
      <c r="O12" s="137">
        <f t="shared" si="5"/>
        <v>-23413.339999999967</v>
      </c>
      <c r="P12" s="311">
        <f t="shared" si="2"/>
        <v>95.971551961459056</v>
      </c>
    </row>
    <row r="13" spans="1:16" ht="39" x14ac:dyDescent="0.25">
      <c r="A13" s="62">
        <v>11010400</v>
      </c>
      <c r="B13" s="132" t="s">
        <v>133</v>
      </c>
      <c r="C13" s="133">
        <v>618900</v>
      </c>
      <c r="D13" s="133">
        <v>754054.09</v>
      </c>
      <c r="E13" s="133">
        <f t="shared" si="0"/>
        <v>135154.08999999997</v>
      </c>
      <c r="F13" s="322">
        <f t="shared" si="1"/>
        <v>121.83779124252705</v>
      </c>
      <c r="G13" s="135"/>
      <c r="H13" s="62"/>
      <c r="I13" s="136"/>
      <c r="J13" s="246">
        <f t="shared" si="3"/>
        <v>0</v>
      </c>
      <c r="K13" s="315"/>
      <c r="L13" s="137">
        <f t="shared" si="4"/>
        <v>618900</v>
      </c>
      <c r="M13" s="137">
        <f t="shared" si="4"/>
        <v>754054.09</v>
      </c>
      <c r="N13" s="138"/>
      <c r="O13" s="137">
        <f t="shared" si="5"/>
        <v>135154.08999999997</v>
      </c>
      <c r="P13" s="311">
        <f t="shared" si="2"/>
        <v>121.83779124252706</v>
      </c>
    </row>
    <row r="14" spans="1:16" ht="39" x14ac:dyDescent="0.25">
      <c r="A14" s="62">
        <v>11010500</v>
      </c>
      <c r="B14" s="132" t="s">
        <v>134</v>
      </c>
      <c r="C14" s="133">
        <v>226500</v>
      </c>
      <c r="D14" s="133">
        <v>129446.33</v>
      </c>
      <c r="E14" s="133">
        <f t="shared" si="0"/>
        <v>-97053.67</v>
      </c>
      <c r="F14" s="322">
        <f t="shared" si="1"/>
        <v>57.150697571743926</v>
      </c>
      <c r="G14" s="135"/>
      <c r="H14" s="62"/>
      <c r="I14" s="136"/>
      <c r="J14" s="246">
        <f t="shared" si="3"/>
        <v>0</v>
      </c>
      <c r="K14" s="315"/>
      <c r="L14" s="137">
        <f t="shared" si="4"/>
        <v>226500</v>
      </c>
      <c r="M14" s="137">
        <f t="shared" si="4"/>
        <v>129446.33</v>
      </c>
      <c r="N14" s="138"/>
      <c r="O14" s="137">
        <f t="shared" si="5"/>
        <v>-97053.67</v>
      </c>
      <c r="P14" s="311">
        <f t="shared" si="2"/>
        <v>57.150697571743933</v>
      </c>
    </row>
    <row r="15" spans="1:16" ht="64.5" x14ac:dyDescent="0.25">
      <c r="A15" s="62">
        <v>11010900</v>
      </c>
      <c r="B15" s="132" t="s">
        <v>135</v>
      </c>
      <c r="C15" s="133"/>
      <c r="D15" s="133"/>
      <c r="E15" s="133">
        <f t="shared" si="0"/>
        <v>0</v>
      </c>
      <c r="F15" s="322">
        <f t="shared" si="1"/>
        <v>0</v>
      </c>
      <c r="G15" s="135"/>
      <c r="H15" s="62"/>
      <c r="I15" s="136"/>
      <c r="J15" s="246">
        <f t="shared" si="3"/>
        <v>0</v>
      </c>
      <c r="K15" s="315"/>
      <c r="L15" s="137">
        <f t="shared" si="4"/>
        <v>0</v>
      </c>
      <c r="M15" s="137">
        <f t="shared" si="4"/>
        <v>0</v>
      </c>
      <c r="N15" s="138"/>
      <c r="O15" s="137">
        <f t="shared" si="5"/>
        <v>0</v>
      </c>
      <c r="P15" s="311"/>
    </row>
    <row r="16" spans="1:16" s="127" customFormat="1" x14ac:dyDescent="0.25">
      <c r="A16" s="123">
        <v>11020000</v>
      </c>
      <c r="B16" s="124" t="s">
        <v>136</v>
      </c>
      <c r="C16" s="125">
        <f>C17</f>
        <v>101900</v>
      </c>
      <c r="D16" s="125">
        <f>D17</f>
        <v>12115</v>
      </c>
      <c r="E16" s="125">
        <f t="shared" si="0"/>
        <v>-89785</v>
      </c>
      <c r="F16" s="310">
        <f t="shared" si="1"/>
        <v>11.889106967615309</v>
      </c>
      <c r="G16" s="125">
        <f>G17</f>
        <v>0</v>
      </c>
      <c r="H16" s="125">
        <f>H17</f>
        <v>0</v>
      </c>
      <c r="I16" s="128"/>
      <c r="J16" s="246">
        <f t="shared" si="3"/>
        <v>0</v>
      </c>
      <c r="K16" s="315"/>
      <c r="L16" s="125">
        <f t="shared" si="4"/>
        <v>101900</v>
      </c>
      <c r="M16" s="125">
        <f t="shared" si="4"/>
        <v>12115</v>
      </c>
      <c r="N16" s="123"/>
      <c r="O16" s="125">
        <f t="shared" si="5"/>
        <v>-89785</v>
      </c>
      <c r="P16" s="310"/>
    </row>
    <row r="17" spans="1:17" ht="26.25" x14ac:dyDescent="0.25">
      <c r="A17" s="62">
        <v>11020200</v>
      </c>
      <c r="B17" s="132" t="s">
        <v>137</v>
      </c>
      <c r="C17" s="133">
        <v>101900</v>
      </c>
      <c r="D17" s="133">
        <v>12115</v>
      </c>
      <c r="E17" s="133">
        <f t="shared" si="0"/>
        <v>-89785</v>
      </c>
      <c r="F17" s="322">
        <f t="shared" si="1"/>
        <v>11.889106967615309</v>
      </c>
      <c r="G17" s="135"/>
      <c r="H17" s="62"/>
      <c r="I17" s="136"/>
      <c r="J17" s="246">
        <f t="shared" si="3"/>
        <v>0</v>
      </c>
      <c r="K17" s="315"/>
      <c r="L17" s="137">
        <f t="shared" si="4"/>
        <v>101900</v>
      </c>
      <c r="M17" s="137">
        <f t="shared" si="4"/>
        <v>12115</v>
      </c>
      <c r="N17" s="138"/>
      <c r="O17" s="137">
        <f t="shared" si="5"/>
        <v>-89785</v>
      </c>
      <c r="P17" s="310"/>
    </row>
    <row r="18" spans="1:17" s="12" customFormat="1" ht="26.25" x14ac:dyDescent="0.25">
      <c r="A18" s="145">
        <v>13000000</v>
      </c>
      <c r="B18" s="146" t="s">
        <v>393</v>
      </c>
      <c r="C18" s="147">
        <f>C19+C21</f>
        <v>30200</v>
      </c>
      <c r="D18" s="147">
        <f>D19+D21</f>
        <v>39515.71</v>
      </c>
      <c r="E18" s="147">
        <f t="shared" si="0"/>
        <v>9315.7099999999991</v>
      </c>
      <c r="F18" s="322">
        <f t="shared" si="1"/>
        <v>130.84672185430463</v>
      </c>
      <c r="G18" s="148"/>
      <c r="H18" s="145"/>
      <c r="I18" s="149"/>
      <c r="J18" s="246"/>
      <c r="K18" s="315"/>
      <c r="L18" s="125">
        <f t="shared" si="4"/>
        <v>30200</v>
      </c>
      <c r="M18" s="125">
        <f t="shared" si="4"/>
        <v>39515.71</v>
      </c>
      <c r="N18" s="123"/>
      <c r="O18" s="125">
        <f t="shared" si="5"/>
        <v>9315.7099999999991</v>
      </c>
      <c r="P18" s="310"/>
    </row>
    <row r="19" spans="1:17" s="11" customFormat="1" ht="26.25" hidden="1" x14ac:dyDescent="0.25">
      <c r="A19" s="150">
        <v>13010000</v>
      </c>
      <c r="B19" s="151" t="s">
        <v>394</v>
      </c>
      <c r="C19" s="152">
        <f>C20</f>
        <v>0</v>
      </c>
      <c r="D19" s="152">
        <f>D20</f>
        <v>0</v>
      </c>
      <c r="E19" s="152">
        <f t="shared" si="0"/>
        <v>0</v>
      </c>
      <c r="F19" s="322">
        <f t="shared" si="1"/>
        <v>0</v>
      </c>
      <c r="G19" s="153"/>
      <c r="H19" s="150"/>
      <c r="I19" s="136"/>
      <c r="J19" s="247"/>
      <c r="K19" s="316"/>
      <c r="L19" s="137">
        <f t="shared" si="4"/>
        <v>0</v>
      </c>
      <c r="M19" s="137">
        <f t="shared" si="4"/>
        <v>0</v>
      </c>
      <c r="N19" s="138"/>
      <c r="O19" s="137">
        <f t="shared" si="5"/>
        <v>0</v>
      </c>
      <c r="P19" s="311"/>
    </row>
    <row r="20" spans="1:17" ht="51" hidden="1" customHeight="1" x14ac:dyDescent="0.25">
      <c r="A20" s="62">
        <v>13010200</v>
      </c>
      <c r="B20" s="132" t="s">
        <v>395</v>
      </c>
      <c r="C20" s="133"/>
      <c r="D20" s="133"/>
      <c r="E20" s="133">
        <f t="shared" si="0"/>
        <v>0</v>
      </c>
      <c r="F20" s="322">
        <f t="shared" si="1"/>
        <v>0</v>
      </c>
      <c r="G20" s="135"/>
      <c r="H20" s="62"/>
      <c r="I20" s="136"/>
      <c r="J20" s="246">
        <f>H20-G20</f>
        <v>0</v>
      </c>
      <c r="K20" s="315"/>
      <c r="L20" s="137">
        <f t="shared" si="4"/>
        <v>0</v>
      </c>
      <c r="M20" s="137">
        <f t="shared" si="4"/>
        <v>0</v>
      </c>
      <c r="N20" s="138"/>
      <c r="O20" s="137">
        <f t="shared" si="5"/>
        <v>0</v>
      </c>
      <c r="P20" s="311"/>
    </row>
    <row r="21" spans="1:17" x14ac:dyDescent="0.25">
      <c r="A21" s="62">
        <v>13030000</v>
      </c>
      <c r="B21" s="132" t="s">
        <v>396</v>
      </c>
      <c r="C21" s="133">
        <f>C22</f>
        <v>30200</v>
      </c>
      <c r="D21" s="133">
        <f>D22</f>
        <v>39515.71</v>
      </c>
      <c r="E21" s="133">
        <f t="shared" si="0"/>
        <v>9315.7099999999991</v>
      </c>
      <c r="F21" s="322">
        <f t="shared" si="1"/>
        <v>130.84672185430463</v>
      </c>
      <c r="G21" s="135"/>
      <c r="H21" s="62"/>
      <c r="I21" s="136"/>
      <c r="J21" s="246"/>
      <c r="K21" s="315"/>
      <c r="L21" s="137">
        <f t="shared" si="4"/>
        <v>30200</v>
      </c>
      <c r="M21" s="137">
        <f t="shared" si="4"/>
        <v>39515.71</v>
      </c>
      <c r="N21" s="138"/>
      <c r="O21" s="137">
        <f t="shared" si="5"/>
        <v>9315.7099999999991</v>
      </c>
      <c r="P21" s="310"/>
    </row>
    <row r="22" spans="1:17" ht="39" x14ac:dyDescent="0.25">
      <c r="A22" s="62">
        <v>13030100</v>
      </c>
      <c r="B22" s="132" t="s">
        <v>397</v>
      </c>
      <c r="C22" s="133">
        <v>30200</v>
      </c>
      <c r="D22" s="133">
        <v>39515.71</v>
      </c>
      <c r="E22" s="133">
        <f t="shared" si="0"/>
        <v>9315.7099999999991</v>
      </c>
      <c r="F22" s="322">
        <f t="shared" si="1"/>
        <v>130.84672185430463</v>
      </c>
      <c r="G22" s="135"/>
      <c r="H22" s="62"/>
      <c r="I22" s="136"/>
      <c r="J22" s="246"/>
      <c r="K22" s="315"/>
      <c r="L22" s="137">
        <f t="shared" si="4"/>
        <v>30200</v>
      </c>
      <c r="M22" s="137">
        <f t="shared" si="4"/>
        <v>39515.71</v>
      </c>
      <c r="N22" s="138"/>
      <c r="O22" s="137">
        <f t="shared" si="5"/>
        <v>9315.7099999999991</v>
      </c>
      <c r="P22" s="310"/>
    </row>
    <row r="23" spans="1:17" s="127" customFormat="1" x14ac:dyDescent="0.25">
      <c r="A23" s="123">
        <v>14000000</v>
      </c>
      <c r="B23" s="124" t="s">
        <v>33</v>
      </c>
      <c r="C23" s="125">
        <f>C24+C26+C28</f>
        <v>543000</v>
      </c>
      <c r="D23" s="125">
        <f>D24+D26+D28</f>
        <v>1381977.13</v>
      </c>
      <c r="E23" s="125">
        <f t="shared" si="0"/>
        <v>838977.12999999989</v>
      </c>
      <c r="F23" s="310">
        <f t="shared" si="1"/>
        <v>254.50775874769795</v>
      </c>
      <c r="G23" s="125">
        <f>G24+G26+G28</f>
        <v>0</v>
      </c>
      <c r="H23" s="125">
        <f>H24+H26+H28</f>
        <v>0</v>
      </c>
      <c r="I23" s="128"/>
      <c r="J23" s="246">
        <f t="shared" si="3"/>
        <v>0</v>
      </c>
      <c r="K23" s="315"/>
      <c r="L23" s="125">
        <f t="shared" si="4"/>
        <v>543000</v>
      </c>
      <c r="M23" s="125">
        <f t="shared" si="4"/>
        <v>1381977.13</v>
      </c>
      <c r="N23" s="123"/>
      <c r="O23" s="125">
        <f t="shared" si="5"/>
        <v>838977.12999999989</v>
      </c>
      <c r="P23" s="310">
        <f t="shared" si="2"/>
        <v>254.50775874769795</v>
      </c>
    </row>
    <row r="24" spans="1:17" s="127" customFormat="1" ht="30" x14ac:dyDescent="0.25">
      <c r="A24" s="123">
        <v>14020000</v>
      </c>
      <c r="B24" s="124" t="s">
        <v>155</v>
      </c>
      <c r="C24" s="125">
        <f>C25</f>
        <v>0</v>
      </c>
      <c r="D24" s="125">
        <f>D25</f>
        <v>187880.68</v>
      </c>
      <c r="E24" s="125">
        <f t="shared" si="0"/>
        <v>187880.68</v>
      </c>
      <c r="F24" s="310">
        <f t="shared" si="1"/>
        <v>0</v>
      </c>
      <c r="G24" s="125">
        <f>G25</f>
        <v>0</v>
      </c>
      <c r="H24" s="125">
        <f>H25</f>
        <v>0</v>
      </c>
      <c r="I24" s="128"/>
      <c r="J24" s="246">
        <f t="shared" si="3"/>
        <v>0</v>
      </c>
      <c r="K24" s="315"/>
      <c r="L24" s="125">
        <f t="shared" si="4"/>
        <v>0</v>
      </c>
      <c r="M24" s="125">
        <f t="shared" si="4"/>
        <v>187880.68</v>
      </c>
      <c r="N24" s="123"/>
      <c r="O24" s="125">
        <f t="shared" si="5"/>
        <v>187880.68</v>
      </c>
      <c r="P24" s="310"/>
    </row>
    <row r="25" spans="1:17" x14ac:dyDescent="0.25">
      <c r="A25" s="62">
        <v>14021900</v>
      </c>
      <c r="B25" s="132" t="s">
        <v>156</v>
      </c>
      <c r="C25" s="133">
        <v>0</v>
      </c>
      <c r="D25" s="133">
        <v>187880.68</v>
      </c>
      <c r="E25" s="133">
        <f t="shared" si="0"/>
        <v>187880.68</v>
      </c>
      <c r="F25" s="322">
        <f t="shared" si="1"/>
        <v>0</v>
      </c>
      <c r="G25" s="135"/>
      <c r="H25" s="62"/>
      <c r="I25" s="136"/>
      <c r="J25" s="246">
        <f t="shared" si="3"/>
        <v>0</v>
      </c>
      <c r="K25" s="315"/>
      <c r="L25" s="137">
        <f t="shared" si="4"/>
        <v>0</v>
      </c>
      <c r="M25" s="137">
        <f t="shared" si="4"/>
        <v>187880.68</v>
      </c>
      <c r="N25" s="138"/>
      <c r="O25" s="137">
        <f t="shared" si="5"/>
        <v>187880.68</v>
      </c>
      <c r="P25" s="311"/>
    </row>
    <row r="26" spans="1:17" s="127" customFormat="1" ht="30" x14ac:dyDescent="0.25">
      <c r="A26" s="123">
        <v>14030000</v>
      </c>
      <c r="B26" s="124" t="s">
        <v>157</v>
      </c>
      <c r="C26" s="125">
        <f>C27</f>
        <v>0</v>
      </c>
      <c r="D26" s="125">
        <f>D27</f>
        <v>607419.53</v>
      </c>
      <c r="E26" s="125">
        <f t="shared" si="0"/>
        <v>607419.53</v>
      </c>
      <c r="F26" s="310">
        <f t="shared" si="1"/>
        <v>0</v>
      </c>
      <c r="G26" s="125">
        <f>G27</f>
        <v>0</v>
      </c>
      <c r="H26" s="125">
        <f>H27</f>
        <v>0</v>
      </c>
      <c r="I26" s="128"/>
      <c r="J26" s="246">
        <f t="shared" si="3"/>
        <v>0</v>
      </c>
      <c r="K26" s="315"/>
      <c r="L26" s="125">
        <f t="shared" si="4"/>
        <v>0</v>
      </c>
      <c r="M26" s="125">
        <f t="shared" si="4"/>
        <v>607419.53</v>
      </c>
      <c r="N26" s="123"/>
      <c r="O26" s="125">
        <f t="shared" si="5"/>
        <v>607419.53</v>
      </c>
      <c r="P26" s="310"/>
    </row>
    <row r="27" spans="1:17" x14ac:dyDescent="0.25">
      <c r="A27" s="62">
        <v>14031900</v>
      </c>
      <c r="B27" s="132" t="s">
        <v>156</v>
      </c>
      <c r="C27" s="133">
        <v>0</v>
      </c>
      <c r="D27" s="133">
        <v>607419.53</v>
      </c>
      <c r="E27" s="133">
        <f t="shared" si="0"/>
        <v>607419.53</v>
      </c>
      <c r="F27" s="322">
        <f t="shared" si="1"/>
        <v>0</v>
      </c>
      <c r="G27" s="135"/>
      <c r="H27" s="62"/>
      <c r="I27" s="136"/>
      <c r="J27" s="246">
        <f t="shared" si="3"/>
        <v>0</v>
      </c>
      <c r="K27" s="315"/>
      <c r="L27" s="137">
        <f t="shared" si="4"/>
        <v>0</v>
      </c>
      <c r="M27" s="137">
        <f t="shared" si="4"/>
        <v>607419.53</v>
      </c>
      <c r="N27" s="138"/>
      <c r="O27" s="137">
        <f t="shared" si="5"/>
        <v>607419.53</v>
      </c>
      <c r="P27" s="311"/>
    </row>
    <row r="28" spans="1:17" s="127" customFormat="1" ht="45" x14ac:dyDescent="0.25">
      <c r="A28" s="123">
        <v>14040000</v>
      </c>
      <c r="B28" s="124" t="s">
        <v>350</v>
      </c>
      <c r="C28" s="125">
        <v>543000</v>
      </c>
      <c r="D28" s="125">
        <v>586676.92000000004</v>
      </c>
      <c r="E28" s="125">
        <f t="shared" si="0"/>
        <v>43676.920000000042</v>
      </c>
      <c r="F28" s="310">
        <f t="shared" si="1"/>
        <v>108.04363167587479</v>
      </c>
      <c r="G28" s="129"/>
      <c r="H28" s="123"/>
      <c r="I28" s="128"/>
      <c r="J28" s="246">
        <f t="shared" si="3"/>
        <v>0</v>
      </c>
      <c r="K28" s="315"/>
      <c r="L28" s="125">
        <f t="shared" si="4"/>
        <v>543000</v>
      </c>
      <c r="M28" s="125">
        <f t="shared" si="4"/>
        <v>586676.92000000004</v>
      </c>
      <c r="N28" s="123"/>
      <c r="O28" s="125">
        <f t="shared" si="5"/>
        <v>43676.920000000042</v>
      </c>
      <c r="P28" s="311">
        <f t="shared" si="2"/>
        <v>108.04363167587478</v>
      </c>
    </row>
    <row r="29" spans="1:17" s="127" customFormat="1" x14ac:dyDescent="0.25">
      <c r="A29" s="123">
        <v>18000000</v>
      </c>
      <c r="B29" s="124" t="s">
        <v>351</v>
      </c>
      <c r="C29" s="125">
        <f>C30+C43+C41</f>
        <v>6824000</v>
      </c>
      <c r="D29" s="125">
        <f>D30+D43+D41</f>
        <v>8841266.9900000002</v>
      </c>
      <c r="E29" s="125">
        <f t="shared" si="0"/>
        <v>2017266.9900000002</v>
      </c>
      <c r="F29" s="310">
        <f t="shared" si="1"/>
        <v>129.56135682883939</v>
      </c>
      <c r="G29" s="125">
        <f>G30+G43</f>
        <v>0</v>
      </c>
      <c r="H29" s="125">
        <f>H30+H43</f>
        <v>0</v>
      </c>
      <c r="I29" s="128"/>
      <c r="J29" s="246">
        <f t="shared" si="3"/>
        <v>0</v>
      </c>
      <c r="K29" s="315"/>
      <c r="L29" s="125">
        <f t="shared" si="4"/>
        <v>6824000</v>
      </c>
      <c r="M29" s="125">
        <f t="shared" si="4"/>
        <v>8841266.9900000002</v>
      </c>
      <c r="N29" s="123"/>
      <c r="O29" s="125">
        <f t="shared" si="5"/>
        <v>2017266.9900000002</v>
      </c>
      <c r="P29" s="310">
        <f t="shared" si="2"/>
        <v>129.56135682883939</v>
      </c>
    </row>
    <row r="30" spans="1:17" s="127" customFormat="1" x14ac:dyDescent="0.25">
      <c r="A30" s="123">
        <v>18010000</v>
      </c>
      <c r="B30" s="124" t="s">
        <v>24</v>
      </c>
      <c r="C30" s="125">
        <f>C31+C32+C33+C34+C35+C36+C37+C38+C39+C40</f>
        <v>4112400</v>
      </c>
      <c r="D30" s="125">
        <f>D31+D32+D33+D34+D35+D36+D37+D38+D39+D40</f>
        <v>4519276.16</v>
      </c>
      <c r="E30" s="125">
        <f t="shared" si="0"/>
        <v>406876.16000000015</v>
      </c>
      <c r="F30" s="310">
        <f t="shared" si="1"/>
        <v>109.89388580877346</v>
      </c>
      <c r="G30" s="125">
        <f>G31+G32+G33+G34+G35+G36+G37+G38+G39+G40</f>
        <v>0</v>
      </c>
      <c r="H30" s="125">
        <f>H31+H32+H33+H34+H35+H36+H37+H38+H39+H40</f>
        <v>0</v>
      </c>
      <c r="I30" s="128"/>
      <c r="J30" s="246">
        <f t="shared" si="3"/>
        <v>0</v>
      </c>
      <c r="K30" s="315"/>
      <c r="L30" s="125">
        <f t="shared" si="4"/>
        <v>4112400</v>
      </c>
      <c r="M30" s="125">
        <f t="shared" si="4"/>
        <v>4519276.16</v>
      </c>
      <c r="N30" s="123"/>
      <c r="O30" s="125">
        <f t="shared" si="5"/>
        <v>406876.16000000015</v>
      </c>
      <c r="P30" s="310">
        <f t="shared" si="2"/>
        <v>109.89388580877348</v>
      </c>
    </row>
    <row r="31" spans="1:17" ht="39" x14ac:dyDescent="0.25">
      <c r="A31" s="62">
        <v>18010100</v>
      </c>
      <c r="B31" s="132" t="s">
        <v>352</v>
      </c>
      <c r="C31" s="133">
        <v>21500</v>
      </c>
      <c r="D31" s="133">
        <v>4341.87</v>
      </c>
      <c r="E31" s="133">
        <f t="shared" si="0"/>
        <v>-17158.13</v>
      </c>
      <c r="F31" s="322">
        <f t="shared" si="1"/>
        <v>20.194744186046513</v>
      </c>
      <c r="G31" s="135"/>
      <c r="H31" s="62"/>
      <c r="I31" s="136"/>
      <c r="J31" s="246">
        <f t="shared" si="3"/>
        <v>0</v>
      </c>
      <c r="K31" s="315"/>
      <c r="L31" s="137">
        <f t="shared" si="4"/>
        <v>21500</v>
      </c>
      <c r="M31" s="137">
        <f t="shared" si="4"/>
        <v>4341.87</v>
      </c>
      <c r="N31" s="138"/>
      <c r="O31" s="137">
        <f t="shared" si="5"/>
        <v>-17158.13</v>
      </c>
      <c r="P31" s="311">
        <f t="shared" si="2"/>
        <v>20.19474418604651</v>
      </c>
      <c r="Q31" s="139"/>
    </row>
    <row r="32" spans="1:17" ht="51" customHeight="1" x14ac:dyDescent="0.25">
      <c r="A32" s="62">
        <v>18010200</v>
      </c>
      <c r="B32" s="132" t="s">
        <v>98</v>
      </c>
      <c r="C32" s="133">
        <v>0</v>
      </c>
      <c r="D32" s="133">
        <v>260</v>
      </c>
      <c r="E32" s="133">
        <f t="shared" si="0"/>
        <v>260</v>
      </c>
      <c r="F32" s="322">
        <f t="shared" si="1"/>
        <v>0</v>
      </c>
      <c r="G32" s="135"/>
      <c r="H32" s="62"/>
      <c r="I32" s="136"/>
      <c r="J32" s="246">
        <f t="shared" si="3"/>
        <v>0</v>
      </c>
      <c r="K32" s="315"/>
      <c r="L32" s="137">
        <f t="shared" si="4"/>
        <v>0</v>
      </c>
      <c r="M32" s="137">
        <f t="shared" si="4"/>
        <v>260</v>
      </c>
      <c r="N32" s="138"/>
      <c r="O32" s="137">
        <f t="shared" si="5"/>
        <v>260</v>
      </c>
      <c r="P32" s="311"/>
      <c r="Q32" s="139"/>
    </row>
    <row r="33" spans="1:17" ht="51" hidden="1" customHeight="1" x14ac:dyDescent="0.25">
      <c r="A33" s="62">
        <v>18010300</v>
      </c>
      <c r="B33" s="132" t="s">
        <v>99</v>
      </c>
      <c r="C33" s="133">
        <v>0</v>
      </c>
      <c r="D33" s="133">
        <v>0</v>
      </c>
      <c r="E33" s="133">
        <f t="shared" si="0"/>
        <v>0</v>
      </c>
      <c r="F33" s="322">
        <f t="shared" si="1"/>
        <v>0</v>
      </c>
      <c r="G33" s="135"/>
      <c r="H33" s="62"/>
      <c r="I33" s="136"/>
      <c r="J33" s="246">
        <f t="shared" si="3"/>
        <v>0</v>
      </c>
      <c r="K33" s="315"/>
      <c r="L33" s="137">
        <f t="shared" si="4"/>
        <v>0</v>
      </c>
      <c r="M33" s="137">
        <f t="shared" si="4"/>
        <v>0</v>
      </c>
      <c r="N33" s="138"/>
      <c r="O33" s="137">
        <f t="shared" si="5"/>
        <v>0</v>
      </c>
      <c r="P33" s="311"/>
      <c r="Q33" s="139"/>
    </row>
    <row r="34" spans="1:17" ht="39" x14ac:dyDescent="0.25">
      <c r="A34" s="62">
        <v>18010400</v>
      </c>
      <c r="B34" s="132" t="s">
        <v>353</v>
      </c>
      <c r="C34" s="133">
        <v>91600</v>
      </c>
      <c r="D34" s="133">
        <v>326107.92</v>
      </c>
      <c r="E34" s="133">
        <f t="shared" si="0"/>
        <v>234507.91999999998</v>
      </c>
      <c r="F34" s="322">
        <f t="shared" si="1"/>
        <v>356.01301310043664</v>
      </c>
      <c r="G34" s="135"/>
      <c r="H34" s="62"/>
      <c r="I34" s="136"/>
      <c r="J34" s="246">
        <f t="shared" si="3"/>
        <v>0</v>
      </c>
      <c r="K34" s="315"/>
      <c r="L34" s="137">
        <f t="shared" si="4"/>
        <v>91600</v>
      </c>
      <c r="M34" s="137">
        <f t="shared" si="4"/>
        <v>326107.92</v>
      </c>
      <c r="N34" s="138"/>
      <c r="O34" s="137">
        <f t="shared" si="5"/>
        <v>234507.91999999998</v>
      </c>
      <c r="P34" s="311">
        <f t="shared" si="2"/>
        <v>356.01301310043664</v>
      </c>
    </row>
    <row r="35" spans="1:17" s="55" customFormat="1" x14ac:dyDescent="0.25">
      <c r="A35" s="135">
        <v>18010500</v>
      </c>
      <c r="B35" s="140" t="s">
        <v>354</v>
      </c>
      <c r="C35" s="134">
        <v>702400</v>
      </c>
      <c r="D35" s="134">
        <v>902354.25</v>
      </c>
      <c r="E35" s="134">
        <f t="shared" si="0"/>
        <v>199954.25</v>
      </c>
      <c r="F35" s="322">
        <f t="shared" si="1"/>
        <v>128.46729071753987</v>
      </c>
      <c r="G35" s="135"/>
      <c r="H35" s="135"/>
      <c r="I35" s="136"/>
      <c r="J35" s="244">
        <f t="shared" si="3"/>
        <v>0</v>
      </c>
      <c r="K35" s="317"/>
      <c r="L35" s="141">
        <f t="shared" si="4"/>
        <v>702400</v>
      </c>
      <c r="M35" s="141">
        <f t="shared" si="4"/>
        <v>902354.25</v>
      </c>
      <c r="N35" s="142"/>
      <c r="O35" s="141">
        <f t="shared" si="5"/>
        <v>199954.25</v>
      </c>
      <c r="P35" s="311">
        <f t="shared" si="2"/>
        <v>128.46729071753987</v>
      </c>
    </row>
    <row r="36" spans="1:17" s="55" customFormat="1" x14ac:dyDescent="0.25">
      <c r="A36" s="135">
        <v>18010600</v>
      </c>
      <c r="B36" s="140" t="s">
        <v>355</v>
      </c>
      <c r="C36" s="134">
        <v>2856600</v>
      </c>
      <c r="D36" s="134">
        <v>2842697.57</v>
      </c>
      <c r="E36" s="134">
        <f t="shared" si="0"/>
        <v>-13902.430000000168</v>
      </c>
      <c r="F36" s="322">
        <f t="shared" si="1"/>
        <v>99.513322481271445</v>
      </c>
      <c r="G36" s="135"/>
      <c r="H36" s="135"/>
      <c r="I36" s="136"/>
      <c r="J36" s="244">
        <f t="shared" si="3"/>
        <v>0</v>
      </c>
      <c r="K36" s="317"/>
      <c r="L36" s="141">
        <f t="shared" si="4"/>
        <v>2856600</v>
      </c>
      <c r="M36" s="141">
        <f t="shared" si="4"/>
        <v>2842697.57</v>
      </c>
      <c r="N36" s="142"/>
      <c r="O36" s="141">
        <f t="shared" si="5"/>
        <v>-13902.430000000168</v>
      </c>
      <c r="P36" s="311">
        <f t="shared" si="2"/>
        <v>99.51332248127143</v>
      </c>
    </row>
    <row r="37" spans="1:17" x14ac:dyDescent="0.25">
      <c r="A37" s="62">
        <v>18010700</v>
      </c>
      <c r="B37" s="132" t="s">
        <v>356</v>
      </c>
      <c r="C37" s="133">
        <v>18500</v>
      </c>
      <c r="D37" s="133">
        <v>-18852.72</v>
      </c>
      <c r="E37" s="133">
        <f t="shared" si="0"/>
        <v>-37352.720000000001</v>
      </c>
      <c r="F37" s="322">
        <f t="shared" si="1"/>
        <v>-101.90659459459459</v>
      </c>
      <c r="G37" s="135"/>
      <c r="H37" s="62"/>
      <c r="I37" s="136"/>
      <c r="J37" s="246">
        <f t="shared" si="3"/>
        <v>0</v>
      </c>
      <c r="K37" s="315"/>
      <c r="L37" s="137">
        <f t="shared" si="4"/>
        <v>18500</v>
      </c>
      <c r="M37" s="137">
        <f t="shared" si="4"/>
        <v>-18852.72</v>
      </c>
      <c r="N37" s="138"/>
      <c r="O37" s="137">
        <f t="shared" si="5"/>
        <v>-37352.720000000001</v>
      </c>
      <c r="P37" s="311">
        <f t="shared" si="2"/>
        <v>-101.90659459459459</v>
      </c>
    </row>
    <row r="38" spans="1:17" x14ac:dyDescent="0.25">
      <c r="A38" s="62">
        <v>18010900</v>
      </c>
      <c r="B38" s="132" t="s">
        <v>357</v>
      </c>
      <c r="C38" s="133">
        <v>411600</v>
      </c>
      <c r="D38" s="133">
        <v>451530.57</v>
      </c>
      <c r="E38" s="133">
        <f t="shared" si="0"/>
        <v>39930.570000000007</v>
      </c>
      <c r="F38" s="322">
        <f t="shared" si="1"/>
        <v>109.70130466472303</v>
      </c>
      <c r="G38" s="135"/>
      <c r="H38" s="62"/>
      <c r="I38" s="136"/>
      <c r="J38" s="246">
        <f t="shared" si="3"/>
        <v>0</v>
      </c>
      <c r="K38" s="315"/>
      <c r="L38" s="137">
        <f t="shared" si="4"/>
        <v>411600</v>
      </c>
      <c r="M38" s="137">
        <f t="shared" si="4"/>
        <v>451530.57</v>
      </c>
      <c r="N38" s="138"/>
      <c r="O38" s="137">
        <f t="shared" si="5"/>
        <v>39930.570000000007</v>
      </c>
      <c r="P38" s="311">
        <f t="shared" si="2"/>
        <v>109.70130466472304</v>
      </c>
    </row>
    <row r="39" spans="1:17" x14ac:dyDescent="0.25">
      <c r="A39" s="62">
        <v>18011000</v>
      </c>
      <c r="B39" s="132" t="s">
        <v>358</v>
      </c>
      <c r="C39" s="133">
        <v>0</v>
      </c>
      <c r="D39" s="133">
        <v>4586.7</v>
      </c>
      <c r="E39" s="133">
        <f t="shared" si="0"/>
        <v>4586.7</v>
      </c>
      <c r="F39" s="322">
        <f t="shared" si="1"/>
        <v>0</v>
      </c>
      <c r="G39" s="135"/>
      <c r="H39" s="62"/>
      <c r="I39" s="136"/>
      <c r="J39" s="246">
        <f t="shared" si="3"/>
        <v>0</v>
      </c>
      <c r="K39" s="315"/>
      <c r="L39" s="137">
        <f t="shared" si="4"/>
        <v>0</v>
      </c>
      <c r="M39" s="137">
        <f t="shared" si="4"/>
        <v>4586.7</v>
      </c>
      <c r="N39" s="138"/>
      <c r="O39" s="137">
        <f t="shared" si="5"/>
        <v>4586.7</v>
      </c>
      <c r="P39" s="311"/>
    </row>
    <row r="40" spans="1:17" x14ac:dyDescent="0.25">
      <c r="A40" s="62">
        <v>18011100</v>
      </c>
      <c r="B40" s="132" t="s">
        <v>359</v>
      </c>
      <c r="C40" s="133">
        <v>10200</v>
      </c>
      <c r="D40" s="133">
        <v>6250</v>
      </c>
      <c r="E40" s="133">
        <f t="shared" si="0"/>
        <v>-3950</v>
      </c>
      <c r="F40" s="322">
        <f t="shared" si="1"/>
        <v>61.274509803921575</v>
      </c>
      <c r="G40" s="135"/>
      <c r="H40" s="62"/>
      <c r="I40" s="136"/>
      <c r="J40" s="246">
        <f t="shared" si="3"/>
        <v>0</v>
      </c>
      <c r="K40" s="315"/>
      <c r="L40" s="137">
        <f t="shared" si="4"/>
        <v>10200</v>
      </c>
      <c r="M40" s="137">
        <f t="shared" si="4"/>
        <v>6250</v>
      </c>
      <c r="N40" s="138"/>
      <c r="O40" s="137">
        <f t="shared" si="5"/>
        <v>-3950</v>
      </c>
      <c r="P40" s="311">
        <f t="shared" si="2"/>
        <v>61.274509803921568</v>
      </c>
    </row>
    <row r="41" spans="1:17" s="127" customFormat="1" ht="45" hidden="1" x14ac:dyDescent="0.25">
      <c r="A41" s="248">
        <v>18040000</v>
      </c>
      <c r="B41" s="248" t="s">
        <v>294</v>
      </c>
      <c r="C41" s="125">
        <f>C42</f>
        <v>0</v>
      </c>
      <c r="D41" s="249">
        <f>D42</f>
        <v>0</v>
      </c>
      <c r="E41" s="125">
        <f t="shared" si="0"/>
        <v>0</v>
      </c>
      <c r="F41" s="310">
        <f t="shared" si="1"/>
        <v>0</v>
      </c>
      <c r="G41" s="129"/>
      <c r="H41" s="123"/>
      <c r="I41" s="128"/>
      <c r="J41" s="246"/>
      <c r="K41" s="315"/>
      <c r="L41" s="125">
        <f t="shared" si="4"/>
        <v>0</v>
      </c>
      <c r="M41" s="125">
        <f t="shared" si="4"/>
        <v>0</v>
      </c>
      <c r="N41" s="123"/>
      <c r="O41" s="125">
        <f t="shared" si="5"/>
        <v>0</v>
      </c>
      <c r="P41" s="310"/>
    </row>
    <row r="42" spans="1:17" ht="45" hidden="1" x14ac:dyDescent="0.25">
      <c r="A42" s="250">
        <v>18040100</v>
      </c>
      <c r="B42" s="250" t="s">
        <v>295</v>
      </c>
      <c r="C42" s="133"/>
      <c r="D42" s="251"/>
      <c r="E42" s="133">
        <f t="shared" si="0"/>
        <v>0</v>
      </c>
      <c r="F42" s="322">
        <f t="shared" si="1"/>
        <v>0</v>
      </c>
      <c r="G42" s="135"/>
      <c r="H42" s="62"/>
      <c r="I42" s="136"/>
      <c r="J42" s="246"/>
      <c r="K42" s="315"/>
      <c r="L42" s="137">
        <f t="shared" si="4"/>
        <v>0</v>
      </c>
      <c r="M42" s="137">
        <f t="shared" si="4"/>
        <v>0</v>
      </c>
      <c r="N42" s="138"/>
      <c r="O42" s="137">
        <f t="shared" si="5"/>
        <v>0</v>
      </c>
      <c r="P42" s="310"/>
    </row>
    <row r="43" spans="1:17" s="127" customFormat="1" x14ac:dyDescent="0.25">
      <c r="A43" s="123">
        <v>18050000</v>
      </c>
      <c r="B43" s="124" t="s">
        <v>360</v>
      </c>
      <c r="C43" s="125">
        <f>C44+C45+C46</f>
        <v>2711600</v>
      </c>
      <c r="D43" s="125">
        <f>D44+D45+D46</f>
        <v>4321990.83</v>
      </c>
      <c r="E43" s="125">
        <f t="shared" si="0"/>
        <v>1610390.83</v>
      </c>
      <c r="F43" s="310">
        <f t="shared" si="1"/>
        <v>159.38895227909723</v>
      </c>
      <c r="G43" s="125">
        <f>G44+G45+G46</f>
        <v>0</v>
      </c>
      <c r="H43" s="125">
        <f>H44+H45+H46</f>
        <v>0</v>
      </c>
      <c r="I43" s="128"/>
      <c r="J43" s="246">
        <f t="shared" si="3"/>
        <v>0</v>
      </c>
      <c r="K43" s="315"/>
      <c r="L43" s="125">
        <f t="shared" si="4"/>
        <v>2711600</v>
      </c>
      <c r="M43" s="125">
        <f t="shared" si="4"/>
        <v>4321990.83</v>
      </c>
      <c r="N43" s="123"/>
      <c r="O43" s="125">
        <f t="shared" si="5"/>
        <v>1610390.83</v>
      </c>
      <c r="P43" s="310">
        <f t="shared" si="2"/>
        <v>159.38895227909723</v>
      </c>
    </row>
    <row r="44" spans="1:17" x14ac:dyDescent="0.25">
      <c r="A44" s="62">
        <v>18050300</v>
      </c>
      <c r="B44" s="132" t="s">
        <v>361</v>
      </c>
      <c r="C44" s="133">
        <v>156100</v>
      </c>
      <c r="D44" s="133">
        <v>129322.76</v>
      </c>
      <c r="E44" s="133">
        <f t="shared" si="0"/>
        <v>-26777.240000000005</v>
      </c>
      <c r="F44" s="322">
        <f t="shared" si="1"/>
        <v>82.846098654708527</v>
      </c>
      <c r="G44" s="135"/>
      <c r="H44" s="62"/>
      <c r="I44" s="136"/>
      <c r="J44" s="246">
        <f t="shared" si="3"/>
        <v>0</v>
      </c>
      <c r="K44" s="315"/>
      <c r="L44" s="137">
        <f t="shared" si="4"/>
        <v>156100</v>
      </c>
      <c r="M44" s="137">
        <f t="shared" si="4"/>
        <v>129322.76</v>
      </c>
      <c r="N44" s="138"/>
      <c r="O44" s="137">
        <f t="shared" si="5"/>
        <v>-26777.240000000005</v>
      </c>
      <c r="P44" s="311">
        <f t="shared" si="2"/>
        <v>82.846098654708513</v>
      </c>
    </row>
    <row r="45" spans="1:17" x14ac:dyDescent="0.25">
      <c r="A45" s="62">
        <v>18050400</v>
      </c>
      <c r="B45" s="132" t="s">
        <v>362</v>
      </c>
      <c r="C45" s="133">
        <v>1868400</v>
      </c>
      <c r="D45" s="133">
        <v>2595351.0299999998</v>
      </c>
      <c r="E45" s="133">
        <f t="shared" si="0"/>
        <v>726951.0299999998</v>
      </c>
      <c r="F45" s="322">
        <f t="shared" si="1"/>
        <v>138.90767662170839</v>
      </c>
      <c r="G45" s="135"/>
      <c r="H45" s="62"/>
      <c r="I45" s="136"/>
      <c r="J45" s="246">
        <f t="shared" si="3"/>
        <v>0</v>
      </c>
      <c r="K45" s="315"/>
      <c r="L45" s="137">
        <f t="shared" si="4"/>
        <v>1868400</v>
      </c>
      <c r="M45" s="137">
        <f t="shared" si="4"/>
        <v>2595351.0299999998</v>
      </c>
      <c r="N45" s="138"/>
      <c r="O45" s="137">
        <f t="shared" si="5"/>
        <v>726951.0299999998</v>
      </c>
      <c r="P45" s="311">
        <f t="shared" si="2"/>
        <v>138.90767662170839</v>
      </c>
    </row>
    <row r="46" spans="1:17" ht="64.5" x14ac:dyDescent="0.25">
      <c r="A46" s="62">
        <v>18050500</v>
      </c>
      <c r="B46" s="132" t="s">
        <v>363</v>
      </c>
      <c r="C46" s="133">
        <v>687100</v>
      </c>
      <c r="D46" s="133">
        <v>1597317.04</v>
      </c>
      <c r="E46" s="133">
        <f t="shared" si="0"/>
        <v>910217.04</v>
      </c>
      <c r="F46" s="322">
        <f t="shared" si="1"/>
        <v>232.4722805996216</v>
      </c>
      <c r="G46" s="135"/>
      <c r="H46" s="62"/>
      <c r="I46" s="136"/>
      <c r="J46" s="246">
        <f t="shared" si="3"/>
        <v>0</v>
      </c>
      <c r="K46" s="315"/>
      <c r="L46" s="137">
        <f t="shared" si="4"/>
        <v>687100</v>
      </c>
      <c r="M46" s="137">
        <f t="shared" si="4"/>
        <v>1597317.04</v>
      </c>
      <c r="N46" s="138"/>
      <c r="O46" s="137">
        <f t="shared" si="5"/>
        <v>910217.04</v>
      </c>
      <c r="P46" s="311">
        <f t="shared" si="2"/>
        <v>232.4722805996216</v>
      </c>
    </row>
    <row r="47" spans="1:17" s="127" customFormat="1" x14ac:dyDescent="0.25">
      <c r="A47" s="252">
        <v>19000000</v>
      </c>
      <c r="B47" s="124" t="s">
        <v>364</v>
      </c>
      <c r="C47" s="125">
        <f>C48</f>
        <v>0</v>
      </c>
      <c r="D47" s="125">
        <f>D48</f>
        <v>0</v>
      </c>
      <c r="E47" s="125">
        <f t="shared" si="0"/>
        <v>0</v>
      </c>
      <c r="F47" s="310">
        <f t="shared" si="1"/>
        <v>0</v>
      </c>
      <c r="G47" s="244">
        <f>G48</f>
        <v>11900</v>
      </c>
      <c r="H47" s="244">
        <f>H48</f>
        <v>17707.36</v>
      </c>
      <c r="I47" s="245"/>
      <c r="J47" s="246">
        <f t="shared" si="3"/>
        <v>5807.3600000000006</v>
      </c>
      <c r="K47" s="315">
        <f t="shared" ref="K47:K52" si="6">H47/G47%</f>
        <v>148.80134453781514</v>
      </c>
      <c r="L47" s="125">
        <f t="shared" si="4"/>
        <v>11900</v>
      </c>
      <c r="M47" s="125">
        <f t="shared" si="4"/>
        <v>17707.36</v>
      </c>
      <c r="N47" s="123"/>
      <c r="O47" s="125">
        <f t="shared" si="5"/>
        <v>5807.3600000000006</v>
      </c>
      <c r="P47" s="310">
        <f t="shared" si="2"/>
        <v>148.80134453781514</v>
      </c>
    </row>
    <row r="48" spans="1:17" s="127" customFormat="1" x14ac:dyDescent="0.25">
      <c r="A48" s="252">
        <v>19010000</v>
      </c>
      <c r="B48" s="124" t="s">
        <v>365</v>
      </c>
      <c r="C48" s="125">
        <f>C49+C50+C51</f>
        <v>0</v>
      </c>
      <c r="D48" s="125">
        <f>D49+D50+D51</f>
        <v>0</v>
      </c>
      <c r="E48" s="125">
        <f t="shared" si="0"/>
        <v>0</v>
      </c>
      <c r="F48" s="310">
        <f t="shared" si="1"/>
        <v>0</v>
      </c>
      <c r="G48" s="244">
        <f>G49+G50+G51</f>
        <v>11900</v>
      </c>
      <c r="H48" s="244">
        <f>H49+H50+H51</f>
        <v>17707.36</v>
      </c>
      <c r="I48" s="245"/>
      <c r="J48" s="246">
        <f t="shared" si="3"/>
        <v>5807.3600000000006</v>
      </c>
      <c r="K48" s="315">
        <f t="shared" si="6"/>
        <v>148.80134453781514</v>
      </c>
      <c r="L48" s="125">
        <f t="shared" si="4"/>
        <v>11900</v>
      </c>
      <c r="M48" s="125">
        <f t="shared" si="4"/>
        <v>17707.36</v>
      </c>
      <c r="N48" s="123"/>
      <c r="O48" s="125">
        <f t="shared" si="5"/>
        <v>5807.3600000000006</v>
      </c>
      <c r="P48" s="310">
        <f t="shared" si="2"/>
        <v>148.80134453781514</v>
      </c>
    </row>
    <row r="49" spans="1:16" ht="39" x14ac:dyDescent="0.25">
      <c r="A49" s="253">
        <v>19010100</v>
      </c>
      <c r="B49" s="132" t="s">
        <v>366</v>
      </c>
      <c r="C49" s="133"/>
      <c r="D49" s="133"/>
      <c r="E49" s="133">
        <f t="shared" si="0"/>
        <v>0</v>
      </c>
      <c r="F49" s="322">
        <f t="shared" si="1"/>
        <v>0</v>
      </c>
      <c r="G49" s="254">
        <v>6800</v>
      </c>
      <c r="H49" s="255">
        <v>6011.44</v>
      </c>
      <c r="I49" s="256"/>
      <c r="J49" s="246">
        <f t="shared" si="3"/>
        <v>-788.5600000000004</v>
      </c>
      <c r="K49" s="315">
        <f t="shared" si="6"/>
        <v>88.403529411764694</v>
      </c>
      <c r="L49" s="137">
        <f t="shared" si="4"/>
        <v>6800</v>
      </c>
      <c r="M49" s="137">
        <f t="shared" si="4"/>
        <v>6011.44</v>
      </c>
      <c r="N49" s="138"/>
      <c r="O49" s="137">
        <f t="shared" si="5"/>
        <v>-788.5600000000004</v>
      </c>
      <c r="P49" s="311">
        <f t="shared" si="2"/>
        <v>88.403529411764694</v>
      </c>
    </row>
    <row r="50" spans="1:16" ht="26.25" x14ac:dyDescent="0.25">
      <c r="A50" s="253">
        <v>19010200</v>
      </c>
      <c r="B50" s="132" t="s">
        <v>367</v>
      </c>
      <c r="C50" s="133"/>
      <c r="D50" s="133"/>
      <c r="E50" s="133">
        <f t="shared" si="0"/>
        <v>0</v>
      </c>
      <c r="F50" s="322">
        <f t="shared" si="1"/>
        <v>0</v>
      </c>
      <c r="G50" s="254">
        <v>1600</v>
      </c>
      <c r="H50" s="255">
        <v>982.15</v>
      </c>
      <c r="I50" s="256"/>
      <c r="J50" s="246">
        <f t="shared" si="3"/>
        <v>-617.85</v>
      </c>
      <c r="K50" s="315">
        <f t="shared" si="6"/>
        <v>61.384374999999999</v>
      </c>
      <c r="L50" s="137">
        <f t="shared" si="4"/>
        <v>1600</v>
      </c>
      <c r="M50" s="137">
        <f t="shared" si="4"/>
        <v>982.15</v>
      </c>
      <c r="N50" s="138"/>
      <c r="O50" s="137">
        <f t="shared" si="5"/>
        <v>-617.85</v>
      </c>
      <c r="P50" s="311">
        <f t="shared" si="2"/>
        <v>61.384374999999999</v>
      </c>
    </row>
    <row r="51" spans="1:16" ht="51.75" x14ac:dyDescent="0.25">
      <c r="A51" s="253">
        <v>19010300</v>
      </c>
      <c r="B51" s="132" t="s">
        <v>368</v>
      </c>
      <c r="C51" s="133"/>
      <c r="D51" s="133"/>
      <c r="E51" s="133">
        <f t="shared" si="0"/>
        <v>0</v>
      </c>
      <c r="F51" s="322">
        <f t="shared" si="1"/>
        <v>0</v>
      </c>
      <c r="G51" s="254">
        <v>3500</v>
      </c>
      <c r="H51" s="255">
        <v>10713.77</v>
      </c>
      <c r="I51" s="256"/>
      <c r="J51" s="246">
        <f t="shared" si="3"/>
        <v>7213.77</v>
      </c>
      <c r="K51" s="315">
        <f t="shared" si="6"/>
        <v>306.10771428571428</v>
      </c>
      <c r="L51" s="137">
        <f t="shared" si="4"/>
        <v>3500</v>
      </c>
      <c r="M51" s="137">
        <f t="shared" si="4"/>
        <v>10713.77</v>
      </c>
      <c r="N51" s="138"/>
      <c r="O51" s="137">
        <f t="shared" si="5"/>
        <v>7213.77</v>
      </c>
      <c r="P51" s="311">
        <f t="shared" si="2"/>
        <v>306.10771428571428</v>
      </c>
    </row>
    <row r="52" spans="1:16" s="131" customFormat="1" x14ac:dyDescent="0.25">
      <c r="A52" s="129">
        <v>20000000</v>
      </c>
      <c r="B52" s="130" t="s">
        <v>369</v>
      </c>
      <c r="C52" s="126">
        <f>C53+C58+C70+C75+C69</f>
        <v>193700</v>
      </c>
      <c r="D52" s="126">
        <f>D53+D58+D70+D75</f>
        <v>377217.52</v>
      </c>
      <c r="E52" s="126">
        <f t="shared" si="0"/>
        <v>183517.52000000002</v>
      </c>
      <c r="F52" s="310">
        <f t="shared" si="1"/>
        <v>194.74316985028395</v>
      </c>
      <c r="G52" s="244">
        <f>G53+G58+G70+G75</f>
        <v>940708.26</v>
      </c>
      <c r="H52" s="244">
        <f>H53+H58+H70+H75</f>
        <v>2702097.5200000005</v>
      </c>
      <c r="I52" s="244">
        <f>I53+I58+I70+I75</f>
        <v>0</v>
      </c>
      <c r="J52" s="244">
        <f t="shared" si="3"/>
        <v>1761389.2600000005</v>
      </c>
      <c r="K52" s="317">
        <f t="shared" si="6"/>
        <v>287.24075623615772</v>
      </c>
      <c r="L52" s="126">
        <f t="shared" si="4"/>
        <v>1134408.26</v>
      </c>
      <c r="M52" s="126">
        <f t="shared" si="4"/>
        <v>3079315.0400000005</v>
      </c>
      <c r="N52" s="244">
        <f>N53+N58+N70+N75</f>
        <v>0</v>
      </c>
      <c r="O52" s="126">
        <f t="shared" si="5"/>
        <v>1944906.7800000005</v>
      </c>
      <c r="P52" s="310">
        <f t="shared" si="2"/>
        <v>271.44681051599542</v>
      </c>
    </row>
    <row r="53" spans="1:16" s="127" customFormat="1" ht="30" x14ac:dyDescent="0.25">
      <c r="A53" s="123">
        <v>21000000</v>
      </c>
      <c r="B53" s="124" t="s">
        <v>370</v>
      </c>
      <c r="C53" s="125">
        <f>C54</f>
        <v>3400</v>
      </c>
      <c r="D53" s="125">
        <f>D54</f>
        <v>127931.73000000001</v>
      </c>
      <c r="E53" s="125">
        <f t="shared" si="0"/>
        <v>124531.73000000001</v>
      </c>
      <c r="F53" s="310">
        <f t="shared" si="1"/>
        <v>3762.697941176471</v>
      </c>
      <c r="G53" s="129">
        <f>G54+G57</f>
        <v>0</v>
      </c>
      <c r="H53" s="129">
        <f>H54+H57</f>
        <v>94365.75</v>
      </c>
      <c r="I53" s="128"/>
      <c r="J53" s="246">
        <f t="shared" si="3"/>
        <v>94365.75</v>
      </c>
      <c r="K53" s="315"/>
      <c r="L53" s="125">
        <f t="shared" si="4"/>
        <v>3400</v>
      </c>
      <c r="M53" s="125">
        <f t="shared" si="4"/>
        <v>222297.48</v>
      </c>
      <c r="N53" s="123"/>
      <c r="O53" s="125">
        <f t="shared" si="5"/>
        <v>218897.48</v>
      </c>
      <c r="P53" s="310">
        <f t="shared" si="2"/>
        <v>6538.1611764705885</v>
      </c>
    </row>
    <row r="54" spans="1:16" s="127" customFormat="1" x14ac:dyDescent="0.25">
      <c r="A54" s="123">
        <v>21080000</v>
      </c>
      <c r="B54" s="124" t="s">
        <v>39</v>
      </c>
      <c r="C54" s="125">
        <f>C55+C56</f>
        <v>3400</v>
      </c>
      <c r="D54" s="125">
        <f>D55+D56</f>
        <v>127931.73000000001</v>
      </c>
      <c r="E54" s="125">
        <f t="shared" si="0"/>
        <v>124531.73000000001</v>
      </c>
      <c r="F54" s="310">
        <f t="shared" si="1"/>
        <v>3762.697941176471</v>
      </c>
      <c r="G54" s="129">
        <f>G55+G56</f>
        <v>0</v>
      </c>
      <c r="H54" s="129">
        <f>H55+H56</f>
        <v>0</v>
      </c>
      <c r="I54" s="128"/>
      <c r="J54" s="246">
        <f t="shared" si="3"/>
        <v>0</v>
      </c>
      <c r="K54" s="315"/>
      <c r="L54" s="125">
        <f t="shared" si="4"/>
        <v>3400</v>
      </c>
      <c r="M54" s="125">
        <f t="shared" si="4"/>
        <v>127931.73000000001</v>
      </c>
      <c r="N54" s="123"/>
      <c r="O54" s="125">
        <f t="shared" si="5"/>
        <v>124531.73000000001</v>
      </c>
      <c r="P54" s="310">
        <f t="shared" si="2"/>
        <v>3762.697941176471</v>
      </c>
    </row>
    <row r="55" spans="1:16" x14ac:dyDescent="0.25">
      <c r="A55" s="62">
        <v>21081100</v>
      </c>
      <c r="B55" s="132" t="s">
        <v>371</v>
      </c>
      <c r="C55" s="133">
        <v>1100</v>
      </c>
      <c r="D55" s="133">
        <v>41713.629999999997</v>
      </c>
      <c r="E55" s="133">
        <f t="shared" si="0"/>
        <v>40613.629999999997</v>
      </c>
      <c r="F55" s="322">
        <f t="shared" si="1"/>
        <v>3792.1481818181819</v>
      </c>
      <c r="G55" s="135"/>
      <c r="H55" s="62"/>
      <c r="I55" s="136"/>
      <c r="J55" s="246">
        <f t="shared" si="3"/>
        <v>0</v>
      </c>
      <c r="K55" s="315"/>
      <c r="L55" s="137">
        <f t="shared" si="4"/>
        <v>1100</v>
      </c>
      <c r="M55" s="137">
        <f t="shared" si="4"/>
        <v>41713.629999999997</v>
      </c>
      <c r="N55" s="138"/>
      <c r="O55" s="137">
        <f t="shared" si="5"/>
        <v>40613.629999999997</v>
      </c>
      <c r="P55" s="311">
        <f t="shared" si="2"/>
        <v>3792.1481818181815</v>
      </c>
    </row>
    <row r="56" spans="1:16" ht="39" x14ac:dyDescent="0.25">
      <c r="A56" s="62">
        <v>21081500</v>
      </c>
      <c r="B56" s="132" t="s">
        <v>372</v>
      </c>
      <c r="C56" s="133">
        <v>2300</v>
      </c>
      <c r="D56" s="133">
        <v>86218.1</v>
      </c>
      <c r="E56" s="133">
        <f t="shared" si="0"/>
        <v>83918.1</v>
      </c>
      <c r="F56" s="322">
        <f t="shared" si="1"/>
        <v>3748.6130434782608</v>
      </c>
      <c r="G56" s="135"/>
      <c r="H56" s="62"/>
      <c r="I56" s="136"/>
      <c r="J56" s="246">
        <f t="shared" si="3"/>
        <v>0</v>
      </c>
      <c r="K56" s="315"/>
      <c r="L56" s="137">
        <f t="shared" si="4"/>
        <v>2300</v>
      </c>
      <c r="M56" s="137">
        <f t="shared" si="4"/>
        <v>86218.1</v>
      </c>
      <c r="N56" s="138"/>
      <c r="O56" s="137">
        <f t="shared" si="5"/>
        <v>83918.1</v>
      </c>
      <c r="P56" s="311">
        <f t="shared" si="2"/>
        <v>3748.6130434782613</v>
      </c>
    </row>
    <row r="57" spans="1:16" ht="39" x14ac:dyDescent="0.25">
      <c r="A57" s="62">
        <v>21110000</v>
      </c>
      <c r="B57" s="132" t="s">
        <v>127</v>
      </c>
      <c r="C57" s="133"/>
      <c r="D57" s="133"/>
      <c r="E57" s="133">
        <f t="shared" si="0"/>
        <v>0</v>
      </c>
      <c r="F57" s="322">
        <f t="shared" si="1"/>
        <v>0</v>
      </c>
      <c r="G57" s="135">
        <v>0</v>
      </c>
      <c r="H57" s="62">
        <v>94365.75</v>
      </c>
      <c r="I57" s="136"/>
      <c r="J57" s="246">
        <f t="shared" si="3"/>
        <v>94365.75</v>
      </c>
      <c r="K57" s="315"/>
      <c r="L57" s="137">
        <f t="shared" si="4"/>
        <v>0</v>
      </c>
      <c r="M57" s="137">
        <f t="shared" si="4"/>
        <v>94365.75</v>
      </c>
      <c r="N57" s="138"/>
      <c r="O57" s="137">
        <f t="shared" si="5"/>
        <v>94365.75</v>
      </c>
      <c r="P57" s="311"/>
    </row>
    <row r="58" spans="1:16" s="127" customFormat="1" ht="30" x14ac:dyDescent="0.25">
      <c r="A58" s="123">
        <v>22000000</v>
      </c>
      <c r="B58" s="124" t="s">
        <v>373</v>
      </c>
      <c r="C58" s="125">
        <f>C59+C63+C65+C69</f>
        <v>190300</v>
      </c>
      <c r="D58" s="125">
        <f>D59+D63+D65+D69</f>
        <v>248958.78999999998</v>
      </c>
      <c r="E58" s="125">
        <f t="shared" si="0"/>
        <v>58658.789999999979</v>
      </c>
      <c r="F58" s="310">
        <f t="shared" si="1"/>
        <v>130.82437729900155</v>
      </c>
      <c r="G58" s="129">
        <f>G59+G63+G65</f>
        <v>0</v>
      </c>
      <c r="H58" s="129">
        <f>H59+H63+H65</f>
        <v>0</v>
      </c>
      <c r="I58" s="128"/>
      <c r="J58" s="246">
        <f t="shared" si="3"/>
        <v>0</v>
      </c>
      <c r="K58" s="315"/>
      <c r="L58" s="125">
        <f t="shared" si="4"/>
        <v>190300</v>
      </c>
      <c r="M58" s="125">
        <f t="shared" si="4"/>
        <v>248958.78999999998</v>
      </c>
      <c r="N58" s="123"/>
      <c r="O58" s="125">
        <f t="shared" si="5"/>
        <v>58658.789999999979</v>
      </c>
      <c r="P58" s="310">
        <f t="shared" si="2"/>
        <v>130.82437729900155</v>
      </c>
    </row>
    <row r="59" spans="1:16" s="127" customFormat="1" x14ac:dyDescent="0.25">
      <c r="A59" s="123">
        <v>22010000</v>
      </c>
      <c r="B59" s="124" t="s">
        <v>43</v>
      </c>
      <c r="C59" s="125">
        <f>C60+C61+C62</f>
        <v>189300</v>
      </c>
      <c r="D59" s="125">
        <f>D60+D61+D62</f>
        <v>226521.72999999998</v>
      </c>
      <c r="E59" s="125">
        <f t="shared" si="0"/>
        <v>37221.729999999981</v>
      </c>
      <c r="F59" s="310">
        <f t="shared" si="1"/>
        <v>119.66282620179609</v>
      </c>
      <c r="G59" s="129">
        <f>G60+G61+G62</f>
        <v>0</v>
      </c>
      <c r="H59" s="129">
        <f>H60+H61+H62</f>
        <v>0</v>
      </c>
      <c r="I59" s="128"/>
      <c r="J59" s="246">
        <f t="shared" si="3"/>
        <v>0</v>
      </c>
      <c r="K59" s="315"/>
      <c r="L59" s="125">
        <f t="shared" si="4"/>
        <v>189300</v>
      </c>
      <c r="M59" s="125">
        <f t="shared" si="4"/>
        <v>226521.72999999998</v>
      </c>
      <c r="N59" s="123"/>
      <c r="O59" s="125">
        <f t="shared" si="5"/>
        <v>37221.729999999981</v>
      </c>
      <c r="P59" s="310">
        <f t="shared" si="2"/>
        <v>119.66282620179608</v>
      </c>
    </row>
    <row r="60" spans="1:16" ht="39" x14ac:dyDescent="0.25">
      <c r="A60" s="62">
        <v>22010300</v>
      </c>
      <c r="B60" s="132" t="s">
        <v>374</v>
      </c>
      <c r="C60" s="133">
        <v>7500</v>
      </c>
      <c r="D60" s="133">
        <v>13220</v>
      </c>
      <c r="E60" s="133">
        <f t="shared" si="0"/>
        <v>5720</v>
      </c>
      <c r="F60" s="322">
        <f t="shared" si="1"/>
        <v>176.26666666666665</v>
      </c>
      <c r="G60" s="135"/>
      <c r="H60" s="62"/>
      <c r="I60" s="136"/>
      <c r="J60" s="246">
        <f t="shared" si="3"/>
        <v>0</v>
      </c>
      <c r="K60" s="315"/>
      <c r="L60" s="137">
        <f t="shared" si="4"/>
        <v>7500</v>
      </c>
      <c r="M60" s="137">
        <f t="shared" si="4"/>
        <v>13220</v>
      </c>
      <c r="N60" s="138"/>
      <c r="O60" s="137">
        <f t="shared" si="5"/>
        <v>5720</v>
      </c>
      <c r="P60" s="311">
        <f t="shared" si="2"/>
        <v>176.26666666666668</v>
      </c>
    </row>
    <row r="61" spans="1:16" x14ac:dyDescent="0.25">
      <c r="A61" s="62">
        <v>22012500</v>
      </c>
      <c r="B61" s="132" t="s">
        <v>36</v>
      </c>
      <c r="C61" s="133">
        <v>139600</v>
      </c>
      <c r="D61" s="133">
        <v>132001.72999999998</v>
      </c>
      <c r="E61" s="133">
        <f t="shared" si="0"/>
        <v>-7598.2700000000186</v>
      </c>
      <c r="F61" s="322">
        <f t="shared" si="1"/>
        <v>94.557113180515756</v>
      </c>
      <c r="G61" s="135"/>
      <c r="H61" s="62"/>
      <c r="I61" s="136"/>
      <c r="J61" s="246">
        <f t="shared" si="3"/>
        <v>0</v>
      </c>
      <c r="K61" s="315"/>
      <c r="L61" s="137">
        <f t="shared" si="4"/>
        <v>139600</v>
      </c>
      <c r="M61" s="137">
        <f t="shared" si="4"/>
        <v>132001.72999999998</v>
      </c>
      <c r="N61" s="138"/>
      <c r="O61" s="137">
        <f t="shared" si="5"/>
        <v>-7598.2700000000186</v>
      </c>
      <c r="P61" s="311">
        <f t="shared" si="2"/>
        <v>94.557113180515742</v>
      </c>
    </row>
    <row r="62" spans="1:16" ht="26.25" x14ac:dyDescent="0.25">
      <c r="A62" s="62">
        <v>22012600</v>
      </c>
      <c r="B62" s="132" t="s">
        <v>375</v>
      </c>
      <c r="C62" s="133">
        <v>42200</v>
      </c>
      <c r="D62" s="133">
        <v>81300</v>
      </c>
      <c r="E62" s="133">
        <f t="shared" si="0"/>
        <v>39100</v>
      </c>
      <c r="F62" s="322">
        <f t="shared" si="1"/>
        <v>192.65402843601896</v>
      </c>
      <c r="G62" s="135"/>
      <c r="H62" s="62"/>
      <c r="I62" s="136"/>
      <c r="J62" s="246">
        <f t="shared" si="3"/>
        <v>0</v>
      </c>
      <c r="K62" s="315"/>
      <c r="L62" s="137">
        <f t="shared" si="4"/>
        <v>42200</v>
      </c>
      <c r="M62" s="137">
        <f t="shared" si="4"/>
        <v>81300</v>
      </c>
      <c r="N62" s="138"/>
      <c r="O62" s="137">
        <f t="shared" si="5"/>
        <v>39100</v>
      </c>
      <c r="P62" s="311">
        <f t="shared" si="2"/>
        <v>192.65402843601896</v>
      </c>
    </row>
    <row r="63" spans="1:16" s="127" customFormat="1" ht="45" hidden="1" x14ac:dyDescent="0.25">
      <c r="A63" s="123">
        <v>22080000</v>
      </c>
      <c r="B63" s="124" t="s">
        <v>376</v>
      </c>
      <c r="C63" s="125">
        <f>C64</f>
        <v>0</v>
      </c>
      <c r="D63" s="125">
        <f>D64</f>
        <v>0</v>
      </c>
      <c r="E63" s="125">
        <f t="shared" si="0"/>
        <v>0</v>
      </c>
      <c r="F63" s="310">
        <f t="shared" si="1"/>
        <v>0</v>
      </c>
      <c r="G63" s="129">
        <f>G64</f>
        <v>0</v>
      </c>
      <c r="H63" s="129">
        <f>H64</f>
        <v>0</v>
      </c>
      <c r="I63" s="128"/>
      <c r="J63" s="246">
        <f t="shared" si="3"/>
        <v>0</v>
      </c>
      <c r="K63" s="315"/>
      <c r="L63" s="125">
        <f t="shared" si="4"/>
        <v>0</v>
      </c>
      <c r="M63" s="125">
        <f t="shared" si="4"/>
        <v>0</v>
      </c>
      <c r="N63" s="123"/>
      <c r="O63" s="125">
        <f t="shared" si="5"/>
        <v>0</v>
      </c>
      <c r="P63" s="310"/>
    </row>
    <row r="64" spans="1:16" ht="39" hidden="1" x14ac:dyDescent="0.25">
      <c r="A64" s="62">
        <v>22080400</v>
      </c>
      <c r="B64" s="132" t="s">
        <v>377</v>
      </c>
      <c r="C64" s="133"/>
      <c r="D64" s="133"/>
      <c r="E64" s="133">
        <f t="shared" si="0"/>
        <v>0</v>
      </c>
      <c r="F64" s="322">
        <f t="shared" si="1"/>
        <v>0</v>
      </c>
      <c r="G64" s="135"/>
      <c r="H64" s="62"/>
      <c r="I64" s="136"/>
      <c r="J64" s="246">
        <f t="shared" si="3"/>
        <v>0</v>
      </c>
      <c r="K64" s="315"/>
      <c r="L64" s="137">
        <f t="shared" si="4"/>
        <v>0</v>
      </c>
      <c r="M64" s="137">
        <f t="shared" si="4"/>
        <v>0</v>
      </c>
      <c r="N64" s="138"/>
      <c r="O64" s="137">
        <f t="shared" si="5"/>
        <v>0</v>
      </c>
      <c r="P64" s="310"/>
    </row>
    <row r="65" spans="1:16" s="127" customFormat="1" x14ac:dyDescent="0.25">
      <c r="A65" s="123">
        <v>22090000</v>
      </c>
      <c r="B65" s="124" t="s">
        <v>378</v>
      </c>
      <c r="C65" s="125">
        <f>C66+C67+C68</f>
        <v>1000</v>
      </c>
      <c r="D65" s="125">
        <f>D66+D67+D68</f>
        <v>22437.06</v>
      </c>
      <c r="E65" s="125">
        <f t="shared" si="0"/>
        <v>21437.06</v>
      </c>
      <c r="F65" s="310">
        <f t="shared" si="1"/>
        <v>2243.7060000000001</v>
      </c>
      <c r="G65" s="129">
        <f>G66+G67+G68</f>
        <v>0</v>
      </c>
      <c r="H65" s="129">
        <f>H66+H67+H68</f>
        <v>0</v>
      </c>
      <c r="I65" s="128"/>
      <c r="J65" s="246">
        <f t="shared" si="3"/>
        <v>0</v>
      </c>
      <c r="K65" s="315"/>
      <c r="L65" s="125">
        <f t="shared" si="4"/>
        <v>1000</v>
      </c>
      <c r="M65" s="125">
        <f t="shared" si="4"/>
        <v>22437.06</v>
      </c>
      <c r="N65" s="123"/>
      <c r="O65" s="125">
        <f t="shared" si="5"/>
        <v>21437.06</v>
      </c>
      <c r="P65" s="310">
        <f t="shared" si="2"/>
        <v>2243.7060000000001</v>
      </c>
    </row>
    <row r="66" spans="1:16" ht="39" x14ac:dyDescent="0.25">
      <c r="A66" s="62">
        <v>22090100</v>
      </c>
      <c r="B66" s="132" t="s">
        <v>379</v>
      </c>
      <c r="C66" s="133">
        <v>1000</v>
      </c>
      <c r="D66" s="133">
        <v>21850.560000000001</v>
      </c>
      <c r="E66" s="133">
        <f t="shared" si="0"/>
        <v>20850.560000000001</v>
      </c>
      <c r="F66" s="322">
        <f t="shared" si="1"/>
        <v>2185.056</v>
      </c>
      <c r="G66" s="135"/>
      <c r="H66" s="62"/>
      <c r="I66" s="136"/>
      <c r="J66" s="246">
        <f t="shared" si="3"/>
        <v>0</v>
      </c>
      <c r="K66" s="315"/>
      <c r="L66" s="137">
        <f t="shared" si="4"/>
        <v>1000</v>
      </c>
      <c r="M66" s="137">
        <f t="shared" si="4"/>
        <v>21850.560000000001</v>
      </c>
      <c r="N66" s="138"/>
      <c r="O66" s="137">
        <f t="shared" si="5"/>
        <v>20850.560000000001</v>
      </c>
      <c r="P66" s="311">
        <f t="shared" si="2"/>
        <v>2185.056</v>
      </c>
    </row>
    <row r="67" spans="1:16" hidden="1" x14ac:dyDescent="0.25">
      <c r="A67" s="62">
        <v>22090200</v>
      </c>
      <c r="B67" s="132" t="s">
        <v>380</v>
      </c>
      <c r="C67" s="133">
        <v>0</v>
      </c>
      <c r="D67" s="133"/>
      <c r="E67" s="133">
        <f t="shared" si="0"/>
        <v>0</v>
      </c>
      <c r="F67" s="322">
        <f t="shared" si="1"/>
        <v>0</v>
      </c>
      <c r="G67" s="135"/>
      <c r="H67" s="62"/>
      <c r="I67" s="136"/>
      <c r="J67" s="246">
        <f t="shared" si="3"/>
        <v>0</v>
      </c>
      <c r="K67" s="315"/>
      <c r="L67" s="137">
        <f t="shared" si="4"/>
        <v>0</v>
      </c>
      <c r="M67" s="137">
        <f t="shared" si="4"/>
        <v>0</v>
      </c>
      <c r="N67" s="138"/>
      <c r="O67" s="137">
        <f t="shared" si="5"/>
        <v>0</v>
      </c>
      <c r="P67" s="311"/>
    </row>
    <row r="68" spans="1:16" ht="39" x14ac:dyDescent="0.25">
      <c r="A68" s="62">
        <v>22090400</v>
      </c>
      <c r="B68" s="132" t="s">
        <v>381</v>
      </c>
      <c r="C68" s="133"/>
      <c r="D68" s="133">
        <v>586.5</v>
      </c>
      <c r="E68" s="133">
        <f t="shared" si="0"/>
        <v>586.5</v>
      </c>
      <c r="F68" s="322">
        <f t="shared" si="1"/>
        <v>0</v>
      </c>
      <c r="G68" s="135"/>
      <c r="H68" s="62"/>
      <c r="I68" s="136"/>
      <c r="J68" s="246">
        <f t="shared" si="3"/>
        <v>0</v>
      </c>
      <c r="K68" s="315"/>
      <c r="L68" s="137">
        <f t="shared" si="4"/>
        <v>0</v>
      </c>
      <c r="M68" s="137">
        <f t="shared" si="4"/>
        <v>586.5</v>
      </c>
      <c r="N68" s="138"/>
      <c r="O68" s="137">
        <f t="shared" si="5"/>
        <v>586.5</v>
      </c>
      <c r="P68" s="310"/>
    </row>
    <row r="69" spans="1:16" ht="64.5" hidden="1" x14ac:dyDescent="0.25">
      <c r="A69" s="62">
        <v>22130000</v>
      </c>
      <c r="B69" s="132" t="s">
        <v>399</v>
      </c>
      <c r="C69" s="133"/>
      <c r="D69" s="133"/>
      <c r="E69" s="133">
        <f t="shared" si="0"/>
        <v>0</v>
      </c>
      <c r="F69" s="322">
        <f t="shared" si="1"/>
        <v>0</v>
      </c>
      <c r="G69" s="135"/>
      <c r="H69" s="62"/>
      <c r="I69" s="136"/>
      <c r="J69" s="246"/>
      <c r="K69" s="315"/>
      <c r="L69" s="137">
        <f t="shared" si="4"/>
        <v>0</v>
      </c>
      <c r="M69" s="137">
        <f t="shared" si="4"/>
        <v>0</v>
      </c>
      <c r="N69" s="138"/>
      <c r="O69" s="137">
        <f t="shared" si="5"/>
        <v>0</v>
      </c>
      <c r="P69" s="310"/>
    </row>
    <row r="70" spans="1:16" s="127" customFormat="1" x14ac:dyDescent="0.25">
      <c r="A70" s="123">
        <v>24000000</v>
      </c>
      <c r="B70" s="124" t="s">
        <v>41</v>
      </c>
      <c r="C70" s="125">
        <f>C71+C74</f>
        <v>0</v>
      </c>
      <c r="D70" s="125">
        <f>D71+D74</f>
        <v>327</v>
      </c>
      <c r="E70" s="125">
        <f t="shared" si="0"/>
        <v>327</v>
      </c>
      <c r="F70" s="310">
        <f t="shared" si="1"/>
        <v>0</v>
      </c>
      <c r="G70" s="244">
        <f>G71+G74</f>
        <v>0</v>
      </c>
      <c r="H70" s="244">
        <f>H71+H74</f>
        <v>1195.3399999999999</v>
      </c>
      <c r="I70" s="245">
        <f>I71+I74</f>
        <v>0</v>
      </c>
      <c r="J70" s="246">
        <f t="shared" si="3"/>
        <v>1195.3399999999999</v>
      </c>
      <c r="K70" s="315"/>
      <c r="L70" s="125">
        <f t="shared" si="4"/>
        <v>0</v>
      </c>
      <c r="M70" s="125">
        <f t="shared" si="4"/>
        <v>1522.34</v>
      </c>
      <c r="N70" s="245">
        <f>N71+N74</f>
        <v>0</v>
      </c>
      <c r="O70" s="125">
        <f t="shared" si="5"/>
        <v>1522.34</v>
      </c>
      <c r="P70" s="310"/>
    </row>
    <row r="71" spans="1:16" s="127" customFormat="1" x14ac:dyDescent="0.25">
      <c r="A71" s="123">
        <v>24060000</v>
      </c>
      <c r="B71" s="124" t="s">
        <v>39</v>
      </c>
      <c r="C71" s="125">
        <f>C72+C73</f>
        <v>0</v>
      </c>
      <c r="D71" s="125">
        <f>D72+D73</f>
        <v>327</v>
      </c>
      <c r="E71" s="125">
        <f t="shared" si="0"/>
        <v>327</v>
      </c>
      <c r="F71" s="310">
        <f t="shared" si="1"/>
        <v>0</v>
      </c>
      <c r="G71" s="244">
        <f>G72+G73</f>
        <v>0</v>
      </c>
      <c r="H71" s="244">
        <f>H72+H73</f>
        <v>1195.3399999999999</v>
      </c>
      <c r="I71" s="245"/>
      <c r="J71" s="246">
        <f t="shared" si="3"/>
        <v>1195.3399999999999</v>
      </c>
      <c r="K71" s="315"/>
      <c r="L71" s="125">
        <f t="shared" si="4"/>
        <v>0</v>
      </c>
      <c r="M71" s="125">
        <f t="shared" si="4"/>
        <v>1522.34</v>
      </c>
      <c r="N71" s="123"/>
      <c r="O71" s="125">
        <f t="shared" si="5"/>
        <v>1522.34</v>
      </c>
      <c r="P71" s="310"/>
    </row>
    <row r="72" spans="1:16" x14ac:dyDescent="0.25">
      <c r="A72" s="62">
        <v>24060300</v>
      </c>
      <c r="B72" s="132" t="s">
        <v>39</v>
      </c>
      <c r="C72" s="133"/>
      <c r="D72" s="133">
        <v>327</v>
      </c>
      <c r="E72" s="133">
        <f t="shared" ref="E72:E108" si="7">D72-C72</f>
        <v>327</v>
      </c>
      <c r="F72" s="322">
        <f t="shared" ref="F72:F108" si="8">IF(C72=0,0,D72/C72*100)</f>
        <v>0</v>
      </c>
      <c r="G72" s="135"/>
      <c r="H72" s="62"/>
      <c r="I72" s="136"/>
      <c r="J72" s="246">
        <f t="shared" si="3"/>
        <v>0</v>
      </c>
      <c r="K72" s="315"/>
      <c r="L72" s="137">
        <f t="shared" si="4"/>
        <v>0</v>
      </c>
      <c r="M72" s="137">
        <f t="shared" si="4"/>
        <v>327</v>
      </c>
      <c r="N72" s="138"/>
      <c r="O72" s="137">
        <f t="shared" si="5"/>
        <v>327</v>
      </c>
      <c r="P72" s="311"/>
    </row>
    <row r="73" spans="1:16" ht="51.75" x14ac:dyDescent="0.25">
      <c r="A73" s="253">
        <v>24062100</v>
      </c>
      <c r="B73" s="132" t="s">
        <v>382</v>
      </c>
      <c r="C73" s="133"/>
      <c r="D73" s="133"/>
      <c r="E73" s="133">
        <f t="shared" si="7"/>
        <v>0</v>
      </c>
      <c r="F73" s="322">
        <f t="shared" si="8"/>
        <v>0</v>
      </c>
      <c r="G73" s="254"/>
      <c r="H73" s="255">
        <v>1195.3399999999999</v>
      </c>
      <c r="I73" s="256"/>
      <c r="J73" s="246">
        <f t="shared" si="3"/>
        <v>1195.3399999999999</v>
      </c>
      <c r="K73" s="315"/>
      <c r="L73" s="137">
        <f t="shared" ref="L73:M108" si="9">C73+G73</f>
        <v>0</v>
      </c>
      <c r="M73" s="137">
        <f t="shared" si="9"/>
        <v>1195.3399999999999</v>
      </c>
      <c r="N73" s="138"/>
      <c r="O73" s="137">
        <f t="shared" ref="O73:O108" si="10">M73-L73</f>
        <v>1195.3399999999999</v>
      </c>
      <c r="P73" s="311"/>
    </row>
    <row r="74" spans="1:16" s="127" customFormat="1" ht="30" hidden="1" x14ac:dyDescent="0.25">
      <c r="A74" s="252">
        <v>24170000</v>
      </c>
      <c r="B74" s="124" t="s">
        <v>96</v>
      </c>
      <c r="C74" s="125"/>
      <c r="D74" s="125"/>
      <c r="E74" s="125">
        <f t="shared" si="7"/>
        <v>0</v>
      </c>
      <c r="F74" s="310">
        <f t="shared" si="8"/>
        <v>0</v>
      </c>
      <c r="G74" s="257">
        <v>0</v>
      </c>
      <c r="H74" s="257"/>
      <c r="I74" s="257"/>
      <c r="J74" s="246">
        <f t="shared" si="3"/>
        <v>0</v>
      </c>
      <c r="K74" s="315"/>
      <c r="L74" s="125">
        <f t="shared" si="9"/>
        <v>0</v>
      </c>
      <c r="M74" s="125">
        <f t="shared" si="9"/>
        <v>0</v>
      </c>
      <c r="N74" s="143"/>
      <c r="O74" s="125">
        <f t="shared" si="10"/>
        <v>0</v>
      </c>
      <c r="P74" s="310"/>
    </row>
    <row r="75" spans="1:16" s="127" customFormat="1" x14ac:dyDescent="0.25">
      <c r="A75" s="252">
        <v>25000000</v>
      </c>
      <c r="B75" s="124" t="s">
        <v>322</v>
      </c>
      <c r="C75" s="125">
        <f>C76+C80</f>
        <v>0</v>
      </c>
      <c r="D75" s="125">
        <f>D76+D80</f>
        <v>0</v>
      </c>
      <c r="E75" s="125">
        <f t="shared" si="7"/>
        <v>0</v>
      </c>
      <c r="F75" s="310">
        <f t="shared" si="8"/>
        <v>0</v>
      </c>
      <c r="G75" s="244">
        <f>G76+G80</f>
        <v>940708.26</v>
      </c>
      <c r="H75" s="244">
        <f>H76+H80</f>
        <v>2606536.4300000006</v>
      </c>
      <c r="I75" s="245"/>
      <c r="J75" s="246">
        <f t="shared" si="3"/>
        <v>1665828.1700000006</v>
      </c>
      <c r="K75" s="315">
        <f t="shared" ref="K75:K82" si="11">H75/G75%</f>
        <v>277.08233687668491</v>
      </c>
      <c r="L75" s="125">
        <f t="shared" si="9"/>
        <v>940708.26</v>
      </c>
      <c r="M75" s="125">
        <f t="shared" si="9"/>
        <v>2606536.4300000006</v>
      </c>
      <c r="N75" s="123"/>
      <c r="O75" s="125">
        <f t="shared" si="10"/>
        <v>1665828.1700000006</v>
      </c>
      <c r="P75" s="310">
        <f t="shared" ref="P75:P108" si="12">M75/L75%</f>
        <v>277.08233687668491</v>
      </c>
    </row>
    <row r="76" spans="1:16" s="127" customFormat="1" ht="45" x14ac:dyDescent="0.25">
      <c r="A76" s="252">
        <v>25010000</v>
      </c>
      <c r="B76" s="124" t="s">
        <v>323</v>
      </c>
      <c r="C76" s="125">
        <f>C77+C78+C79</f>
        <v>0</v>
      </c>
      <c r="D76" s="125">
        <f>D77+D78+D79</f>
        <v>0</v>
      </c>
      <c r="E76" s="125">
        <f t="shared" si="7"/>
        <v>0</v>
      </c>
      <c r="F76" s="310">
        <f t="shared" si="8"/>
        <v>0</v>
      </c>
      <c r="G76" s="244">
        <f>G77+G78+G79</f>
        <v>367703.66</v>
      </c>
      <c r="H76" s="244">
        <f>H77+H78+H79</f>
        <v>314518.03000000003</v>
      </c>
      <c r="I76" s="245"/>
      <c r="J76" s="246">
        <f t="shared" si="3"/>
        <v>-53185.629999999946</v>
      </c>
      <c r="K76" s="315">
        <f t="shared" si="11"/>
        <v>85.535735488735696</v>
      </c>
      <c r="L76" s="125">
        <f t="shared" si="9"/>
        <v>367703.66</v>
      </c>
      <c r="M76" s="125">
        <f t="shared" si="9"/>
        <v>314518.03000000003</v>
      </c>
      <c r="N76" s="123"/>
      <c r="O76" s="125">
        <f t="shared" si="10"/>
        <v>-53185.629999999946</v>
      </c>
      <c r="P76" s="310">
        <f t="shared" si="12"/>
        <v>85.535735488735696</v>
      </c>
    </row>
    <row r="77" spans="1:16" ht="26.25" x14ac:dyDescent="0.25">
      <c r="A77" s="253">
        <v>25010100</v>
      </c>
      <c r="B77" s="132" t="s">
        <v>383</v>
      </c>
      <c r="C77" s="133"/>
      <c r="D77" s="133"/>
      <c r="E77" s="133">
        <f t="shared" si="7"/>
        <v>0</v>
      </c>
      <c r="F77" s="322">
        <f t="shared" si="8"/>
        <v>0</v>
      </c>
      <c r="G77" s="254">
        <v>354298.25</v>
      </c>
      <c r="H77" s="255">
        <v>301837.95</v>
      </c>
      <c r="I77" s="256"/>
      <c r="J77" s="246">
        <f t="shared" si="3"/>
        <v>-52460.299999999988</v>
      </c>
      <c r="K77" s="315">
        <f t="shared" si="11"/>
        <v>85.193181168690501</v>
      </c>
      <c r="L77" s="137">
        <f t="shared" si="9"/>
        <v>354298.25</v>
      </c>
      <c r="M77" s="137">
        <f t="shared" si="9"/>
        <v>301837.95</v>
      </c>
      <c r="N77" s="138"/>
      <c r="O77" s="137">
        <f t="shared" si="10"/>
        <v>-52460.299999999988</v>
      </c>
      <c r="P77" s="311">
        <f t="shared" si="12"/>
        <v>85.193181168690501</v>
      </c>
    </row>
    <row r="78" spans="1:16" x14ac:dyDescent="0.25">
      <c r="A78" s="253">
        <v>25010300</v>
      </c>
      <c r="B78" s="132" t="s">
        <v>128</v>
      </c>
      <c r="C78" s="133"/>
      <c r="D78" s="133"/>
      <c r="E78" s="133">
        <f t="shared" si="7"/>
        <v>0</v>
      </c>
      <c r="F78" s="322">
        <f t="shared" si="8"/>
        <v>0</v>
      </c>
      <c r="G78" s="254">
        <v>11576</v>
      </c>
      <c r="H78" s="255">
        <v>5027.84</v>
      </c>
      <c r="I78" s="256"/>
      <c r="J78" s="246">
        <f t="shared" si="3"/>
        <v>-6548.16</v>
      </c>
      <c r="K78" s="315">
        <f t="shared" si="11"/>
        <v>43.43331029716655</v>
      </c>
      <c r="L78" s="137">
        <f t="shared" si="9"/>
        <v>11576</v>
      </c>
      <c r="M78" s="137">
        <f t="shared" si="9"/>
        <v>5027.84</v>
      </c>
      <c r="N78" s="138"/>
      <c r="O78" s="137">
        <f t="shared" si="10"/>
        <v>-6548.16</v>
      </c>
      <c r="P78" s="311">
        <f t="shared" si="12"/>
        <v>43.43331029716655</v>
      </c>
    </row>
    <row r="79" spans="1:16" ht="39" x14ac:dyDescent="0.25">
      <c r="A79" s="253">
        <v>25010400</v>
      </c>
      <c r="B79" s="132" t="s">
        <v>384</v>
      </c>
      <c r="C79" s="133"/>
      <c r="D79" s="133"/>
      <c r="E79" s="133">
        <f t="shared" si="7"/>
        <v>0</v>
      </c>
      <c r="F79" s="322">
        <f t="shared" si="8"/>
        <v>0</v>
      </c>
      <c r="G79" s="254">
        <v>1829.4099999999999</v>
      </c>
      <c r="H79" s="255">
        <v>7652.24</v>
      </c>
      <c r="I79" s="256"/>
      <c r="J79" s="246">
        <f t="shared" si="3"/>
        <v>5822.83</v>
      </c>
      <c r="K79" s="315">
        <f t="shared" si="11"/>
        <v>418.29004979747566</v>
      </c>
      <c r="L79" s="137">
        <f t="shared" si="9"/>
        <v>1829.4099999999999</v>
      </c>
      <c r="M79" s="137">
        <f t="shared" si="9"/>
        <v>7652.24</v>
      </c>
      <c r="N79" s="138"/>
      <c r="O79" s="137">
        <f t="shared" si="10"/>
        <v>5822.83</v>
      </c>
      <c r="P79" s="311">
        <f t="shared" si="12"/>
        <v>418.29004979747566</v>
      </c>
    </row>
    <row r="80" spans="1:16" s="127" customFormat="1" ht="30" x14ac:dyDescent="0.25">
      <c r="A80" s="252">
        <v>25020000</v>
      </c>
      <c r="B80" s="124" t="s">
        <v>385</v>
      </c>
      <c r="C80" s="125">
        <f>C81+C82</f>
        <v>0</v>
      </c>
      <c r="D80" s="125">
        <f>D81+D82</f>
        <v>0</v>
      </c>
      <c r="E80" s="125">
        <f t="shared" si="7"/>
        <v>0</v>
      </c>
      <c r="F80" s="310">
        <f t="shared" si="8"/>
        <v>0</v>
      </c>
      <c r="G80" s="244">
        <f>G81+G82</f>
        <v>573004.60000000009</v>
      </c>
      <c r="H80" s="244">
        <f>H81+H82</f>
        <v>2292018.4000000004</v>
      </c>
      <c r="I80" s="245"/>
      <c r="J80" s="246">
        <f t="shared" si="3"/>
        <v>1719013.8000000003</v>
      </c>
      <c r="K80" s="315">
        <f t="shared" si="11"/>
        <v>400</v>
      </c>
      <c r="L80" s="125">
        <f t="shared" si="9"/>
        <v>573004.60000000009</v>
      </c>
      <c r="M80" s="125">
        <f t="shared" si="9"/>
        <v>2292018.4000000004</v>
      </c>
      <c r="N80" s="123"/>
      <c r="O80" s="125">
        <f t="shared" si="10"/>
        <v>1719013.8000000003</v>
      </c>
      <c r="P80" s="311">
        <f t="shared" si="12"/>
        <v>400</v>
      </c>
    </row>
    <row r="81" spans="1:16" s="139" customFormat="1" x14ac:dyDescent="0.25">
      <c r="A81" s="258">
        <v>25020100</v>
      </c>
      <c r="B81" s="144" t="s">
        <v>100</v>
      </c>
      <c r="C81" s="137"/>
      <c r="D81" s="137"/>
      <c r="E81" s="137">
        <f t="shared" si="7"/>
        <v>0</v>
      </c>
      <c r="F81" s="311">
        <f t="shared" si="8"/>
        <v>0</v>
      </c>
      <c r="G81" s="259">
        <v>299715.83750000002</v>
      </c>
      <c r="H81" s="247">
        <v>1198863.3500000001</v>
      </c>
      <c r="I81" s="256"/>
      <c r="J81" s="246">
        <f t="shared" si="3"/>
        <v>899147.51250000007</v>
      </c>
      <c r="K81" s="315">
        <f t="shared" si="11"/>
        <v>400</v>
      </c>
      <c r="L81" s="137">
        <f t="shared" si="9"/>
        <v>299715.83750000002</v>
      </c>
      <c r="M81" s="137">
        <f t="shared" si="9"/>
        <v>1198863.3500000001</v>
      </c>
      <c r="N81" s="138"/>
      <c r="O81" s="137">
        <f t="shared" si="10"/>
        <v>899147.51250000007</v>
      </c>
      <c r="P81" s="311">
        <f t="shared" si="12"/>
        <v>400</v>
      </c>
    </row>
    <row r="82" spans="1:16" ht="77.25" x14ac:dyDescent="0.25">
      <c r="A82" s="253">
        <v>25020200</v>
      </c>
      <c r="B82" s="132" t="s">
        <v>386</v>
      </c>
      <c r="C82" s="133"/>
      <c r="D82" s="133"/>
      <c r="E82" s="133">
        <f t="shared" si="7"/>
        <v>0</v>
      </c>
      <c r="F82" s="322">
        <f t="shared" si="8"/>
        <v>0</v>
      </c>
      <c r="G82" s="254">
        <v>273288.76250000001</v>
      </c>
      <c r="H82" s="255">
        <v>1093155.05</v>
      </c>
      <c r="I82" s="256"/>
      <c r="J82" s="246">
        <f t="shared" ref="J82:J108" si="13">H82-G82</f>
        <v>819866.28750000009</v>
      </c>
      <c r="K82" s="315">
        <f t="shared" si="11"/>
        <v>400</v>
      </c>
      <c r="L82" s="137">
        <f t="shared" si="9"/>
        <v>273288.76250000001</v>
      </c>
      <c r="M82" s="137">
        <f t="shared" si="9"/>
        <v>1093155.05</v>
      </c>
      <c r="N82" s="138"/>
      <c r="O82" s="137">
        <f t="shared" si="10"/>
        <v>819866.28750000009</v>
      </c>
      <c r="P82" s="310">
        <f t="shared" si="12"/>
        <v>400</v>
      </c>
    </row>
    <row r="83" spans="1:16" s="127" customFormat="1" hidden="1" x14ac:dyDescent="0.25">
      <c r="A83" s="123">
        <v>30000000</v>
      </c>
      <c r="B83" s="124" t="s">
        <v>387</v>
      </c>
      <c r="C83" s="125">
        <f>C84+C87</f>
        <v>0</v>
      </c>
      <c r="D83" s="125">
        <f>D84+D87</f>
        <v>0</v>
      </c>
      <c r="E83" s="125">
        <f t="shared" si="7"/>
        <v>0</v>
      </c>
      <c r="F83" s="310">
        <f t="shared" si="8"/>
        <v>0</v>
      </c>
      <c r="G83" s="244">
        <f>G84+G87</f>
        <v>0</v>
      </c>
      <c r="H83" s="244">
        <f>H84+H87</f>
        <v>0</v>
      </c>
      <c r="I83" s="245"/>
      <c r="J83" s="246">
        <f t="shared" si="13"/>
        <v>0</v>
      </c>
      <c r="K83" s="315"/>
      <c r="L83" s="125">
        <f t="shared" si="9"/>
        <v>0</v>
      </c>
      <c r="M83" s="125">
        <f t="shared" si="9"/>
        <v>0</v>
      </c>
      <c r="N83" s="123"/>
      <c r="O83" s="125">
        <f t="shared" si="10"/>
        <v>0</v>
      </c>
      <c r="P83" s="310"/>
    </row>
    <row r="84" spans="1:16" s="127" customFormat="1" ht="17.25" hidden="1" customHeight="1" x14ac:dyDescent="0.25">
      <c r="A84" s="123">
        <v>31000000</v>
      </c>
      <c r="B84" s="124" t="s">
        <v>27</v>
      </c>
      <c r="C84" s="125">
        <f>C85</f>
        <v>0</v>
      </c>
      <c r="D84" s="125">
        <f>D85</f>
        <v>0</v>
      </c>
      <c r="E84" s="125">
        <f t="shared" si="7"/>
        <v>0</v>
      </c>
      <c r="F84" s="310">
        <f t="shared" si="8"/>
        <v>0</v>
      </c>
      <c r="G84" s="129">
        <f>G85+G86</f>
        <v>0</v>
      </c>
      <c r="H84" s="129">
        <f>H85+H86</f>
        <v>0</v>
      </c>
      <c r="I84" s="128"/>
      <c r="J84" s="246">
        <f t="shared" si="13"/>
        <v>0</v>
      </c>
      <c r="K84" s="315"/>
      <c r="L84" s="125">
        <f t="shared" si="9"/>
        <v>0</v>
      </c>
      <c r="M84" s="125">
        <f t="shared" si="9"/>
        <v>0</v>
      </c>
      <c r="N84" s="123"/>
      <c r="O84" s="125">
        <f t="shared" si="10"/>
        <v>0</v>
      </c>
      <c r="P84" s="310"/>
    </row>
    <row r="85" spans="1:16" ht="17.25" hidden="1" customHeight="1" x14ac:dyDescent="0.25">
      <c r="A85" s="62">
        <v>31010100</v>
      </c>
      <c r="B85" s="132" t="s">
        <v>29</v>
      </c>
      <c r="C85" s="133"/>
      <c r="D85" s="133"/>
      <c r="E85" s="133">
        <f t="shared" si="7"/>
        <v>0</v>
      </c>
      <c r="F85" s="322">
        <f t="shared" si="8"/>
        <v>0</v>
      </c>
      <c r="G85" s="135"/>
      <c r="H85" s="62">
        <v>0</v>
      </c>
      <c r="I85" s="136"/>
      <c r="J85" s="246">
        <f t="shared" si="13"/>
        <v>0</v>
      </c>
      <c r="K85" s="315"/>
      <c r="L85" s="137">
        <f t="shared" si="9"/>
        <v>0</v>
      </c>
      <c r="M85" s="137">
        <f t="shared" si="9"/>
        <v>0</v>
      </c>
      <c r="N85" s="138"/>
      <c r="O85" s="137">
        <f t="shared" si="10"/>
        <v>0</v>
      </c>
      <c r="P85" s="310"/>
    </row>
    <row r="86" spans="1:16" ht="25.5" hidden="1" customHeight="1" x14ac:dyDescent="0.25">
      <c r="A86" s="62">
        <v>31010200</v>
      </c>
      <c r="B86" s="132" t="s">
        <v>31</v>
      </c>
      <c r="C86" s="133"/>
      <c r="D86" s="133"/>
      <c r="E86" s="133">
        <f t="shared" si="7"/>
        <v>0</v>
      </c>
      <c r="F86" s="322">
        <f t="shared" si="8"/>
        <v>0</v>
      </c>
      <c r="G86" s="135"/>
      <c r="H86" s="62"/>
      <c r="I86" s="136"/>
      <c r="J86" s="246">
        <f t="shared" si="13"/>
        <v>0</v>
      </c>
      <c r="K86" s="315"/>
      <c r="L86" s="137">
        <f t="shared" si="9"/>
        <v>0</v>
      </c>
      <c r="M86" s="137">
        <f t="shared" si="9"/>
        <v>0</v>
      </c>
      <c r="N86" s="138"/>
      <c r="O86" s="137">
        <f t="shared" si="10"/>
        <v>0</v>
      </c>
      <c r="P86" s="310"/>
    </row>
    <row r="87" spans="1:16" s="127" customFormat="1" ht="20.25" hidden="1" customHeight="1" x14ac:dyDescent="0.25">
      <c r="A87" s="123">
        <v>33000000</v>
      </c>
      <c r="B87" s="124" t="s">
        <v>388</v>
      </c>
      <c r="C87" s="125">
        <f>C88</f>
        <v>0</v>
      </c>
      <c r="D87" s="125">
        <f>D88</f>
        <v>0</v>
      </c>
      <c r="E87" s="133">
        <f t="shared" si="7"/>
        <v>0</v>
      </c>
      <c r="F87" s="322">
        <f t="shared" si="8"/>
        <v>0</v>
      </c>
      <c r="G87" s="244">
        <f t="shared" ref="G87:I88" si="14">G88</f>
        <v>0</v>
      </c>
      <c r="H87" s="244">
        <f t="shared" si="14"/>
        <v>0</v>
      </c>
      <c r="I87" s="244">
        <f t="shared" si="14"/>
        <v>0</v>
      </c>
      <c r="J87" s="246">
        <f t="shared" si="13"/>
        <v>0</v>
      </c>
      <c r="K87" s="315"/>
      <c r="L87" s="125">
        <f t="shared" si="9"/>
        <v>0</v>
      </c>
      <c r="M87" s="125">
        <f t="shared" si="9"/>
        <v>0</v>
      </c>
      <c r="N87" s="123"/>
      <c r="O87" s="125">
        <f t="shared" si="10"/>
        <v>0</v>
      </c>
      <c r="P87" s="310"/>
    </row>
    <row r="88" spans="1:16" s="127" customFormat="1" ht="16.5" hidden="1" customHeight="1" x14ac:dyDescent="0.25">
      <c r="A88" s="123">
        <v>33010000</v>
      </c>
      <c r="B88" s="124" t="s">
        <v>389</v>
      </c>
      <c r="C88" s="125">
        <f>C89+C90</f>
        <v>0</v>
      </c>
      <c r="D88" s="125">
        <f>D89+D90</f>
        <v>0</v>
      </c>
      <c r="E88" s="133">
        <f t="shared" si="7"/>
        <v>0</v>
      </c>
      <c r="F88" s="322">
        <f t="shared" si="8"/>
        <v>0</v>
      </c>
      <c r="G88" s="244">
        <f t="shared" si="14"/>
        <v>0</v>
      </c>
      <c r="H88" s="244">
        <f t="shared" si="14"/>
        <v>0</v>
      </c>
      <c r="I88" s="244">
        <f t="shared" si="14"/>
        <v>0</v>
      </c>
      <c r="J88" s="246">
        <f t="shared" si="13"/>
        <v>0</v>
      </c>
      <c r="K88" s="315"/>
      <c r="L88" s="125">
        <f t="shared" si="9"/>
        <v>0</v>
      </c>
      <c r="M88" s="125">
        <f t="shared" si="9"/>
        <v>0</v>
      </c>
      <c r="N88" s="123"/>
      <c r="O88" s="125">
        <f t="shared" si="10"/>
        <v>0</v>
      </c>
      <c r="P88" s="310"/>
    </row>
    <row r="89" spans="1:16" ht="22.5" hidden="1" customHeight="1" x14ac:dyDescent="0.25">
      <c r="A89" s="62">
        <v>33010100</v>
      </c>
      <c r="B89" s="132" t="s">
        <v>390</v>
      </c>
      <c r="C89" s="133"/>
      <c r="D89" s="133"/>
      <c r="E89" s="133">
        <f t="shared" si="7"/>
        <v>0</v>
      </c>
      <c r="F89" s="322">
        <f t="shared" si="8"/>
        <v>0</v>
      </c>
      <c r="G89" s="254"/>
      <c r="H89" s="255">
        <v>0</v>
      </c>
      <c r="I89" s="256">
        <v>0</v>
      </c>
      <c r="J89" s="246">
        <f t="shared" si="13"/>
        <v>0</v>
      </c>
      <c r="K89" s="315"/>
      <c r="L89" s="137">
        <f t="shared" si="9"/>
        <v>0</v>
      </c>
      <c r="M89" s="137">
        <f t="shared" si="9"/>
        <v>0</v>
      </c>
      <c r="N89" s="138"/>
      <c r="O89" s="137">
        <f t="shared" si="10"/>
        <v>0</v>
      </c>
      <c r="P89" s="310"/>
    </row>
    <row r="90" spans="1:16" ht="21" hidden="1" customHeight="1" x14ac:dyDescent="0.25">
      <c r="A90" s="260">
        <v>31010200</v>
      </c>
      <c r="B90" s="132" t="s">
        <v>31</v>
      </c>
      <c r="C90" s="133"/>
      <c r="D90" s="133">
        <v>0</v>
      </c>
      <c r="E90" s="133">
        <f t="shared" si="7"/>
        <v>0</v>
      </c>
      <c r="F90" s="322">
        <f t="shared" si="8"/>
        <v>0</v>
      </c>
      <c r="G90" s="254"/>
      <c r="H90" s="255"/>
      <c r="I90" s="256"/>
      <c r="J90" s="246"/>
      <c r="K90" s="315"/>
      <c r="L90" s="137">
        <f t="shared" si="9"/>
        <v>0</v>
      </c>
      <c r="M90" s="137">
        <f t="shared" si="9"/>
        <v>0</v>
      </c>
      <c r="N90" s="138"/>
      <c r="O90" s="137">
        <f t="shared" si="10"/>
        <v>0</v>
      </c>
      <c r="P90" s="310"/>
    </row>
    <row r="91" spans="1:16" s="127" customFormat="1" x14ac:dyDescent="0.25">
      <c r="A91" s="123">
        <v>40000000</v>
      </c>
      <c r="B91" s="124" t="s">
        <v>391</v>
      </c>
      <c r="C91" s="125">
        <f>C92</f>
        <v>13121410</v>
      </c>
      <c r="D91" s="125">
        <f>D92</f>
        <v>13070995</v>
      </c>
      <c r="E91" s="125">
        <f t="shared" si="7"/>
        <v>-50415</v>
      </c>
      <c r="F91" s="310">
        <f t="shared" si="8"/>
        <v>99.615780621137517</v>
      </c>
      <c r="G91" s="244">
        <f>G92</f>
        <v>0</v>
      </c>
      <c r="H91" s="244">
        <f>H92</f>
        <v>0</v>
      </c>
      <c r="I91" s="245">
        <f>I92</f>
        <v>0</v>
      </c>
      <c r="J91" s="246">
        <f>H91-G91</f>
        <v>0</v>
      </c>
      <c r="K91" s="315"/>
      <c r="L91" s="125">
        <f t="shared" si="9"/>
        <v>13121410</v>
      </c>
      <c r="M91" s="125">
        <f t="shared" si="9"/>
        <v>13070995</v>
      </c>
      <c r="N91" s="125"/>
      <c r="O91" s="125">
        <f t="shared" si="10"/>
        <v>-50415</v>
      </c>
      <c r="P91" s="310">
        <f t="shared" si="12"/>
        <v>99.615780621137517</v>
      </c>
    </row>
    <row r="92" spans="1:16" s="127" customFormat="1" x14ac:dyDescent="0.25">
      <c r="A92" s="123">
        <v>41000000</v>
      </c>
      <c r="B92" s="124" t="s">
        <v>179</v>
      </c>
      <c r="C92" s="125">
        <f>C93+C98+C100</f>
        <v>13121410</v>
      </c>
      <c r="D92" s="125">
        <f>D93+D98+D100</f>
        <v>13070995</v>
      </c>
      <c r="E92" s="125">
        <f t="shared" si="7"/>
        <v>-50415</v>
      </c>
      <c r="F92" s="310">
        <f t="shared" si="8"/>
        <v>99.615780621137517</v>
      </c>
      <c r="G92" s="244">
        <f>G93+G98+G100</f>
        <v>0</v>
      </c>
      <c r="H92" s="244">
        <f>H93+H98+H100</f>
        <v>0</v>
      </c>
      <c r="I92" s="245">
        <f>I93+I98+I100</f>
        <v>0</v>
      </c>
      <c r="J92" s="246">
        <f>H92-G92</f>
        <v>0</v>
      </c>
      <c r="K92" s="315"/>
      <c r="L92" s="125">
        <f t="shared" si="9"/>
        <v>13121410</v>
      </c>
      <c r="M92" s="125">
        <f t="shared" si="9"/>
        <v>13070995</v>
      </c>
      <c r="N92" s="125"/>
      <c r="O92" s="125">
        <f t="shared" si="10"/>
        <v>-50415</v>
      </c>
      <c r="P92" s="310">
        <f t="shared" si="12"/>
        <v>99.615780621137517</v>
      </c>
    </row>
    <row r="93" spans="1:16" s="127" customFormat="1" ht="30" x14ac:dyDescent="0.25">
      <c r="A93" s="123">
        <v>41030000</v>
      </c>
      <c r="B93" s="124" t="s">
        <v>180</v>
      </c>
      <c r="C93" s="125">
        <f>C95+C96+C94+C97</f>
        <v>11566800</v>
      </c>
      <c r="D93" s="125">
        <f>D95+D96+D94+D97</f>
        <v>11566800</v>
      </c>
      <c r="E93" s="125">
        <f t="shared" si="7"/>
        <v>0</v>
      </c>
      <c r="F93" s="310">
        <f t="shared" si="8"/>
        <v>100</v>
      </c>
      <c r="G93" s="129">
        <f>G95+G96</f>
        <v>0</v>
      </c>
      <c r="H93" s="129">
        <f>H95+H96</f>
        <v>0</v>
      </c>
      <c r="I93" s="128"/>
      <c r="J93" s="246">
        <f t="shared" si="13"/>
        <v>0</v>
      </c>
      <c r="K93" s="315"/>
      <c r="L93" s="125">
        <f t="shared" si="9"/>
        <v>11566800</v>
      </c>
      <c r="M93" s="125">
        <f t="shared" si="9"/>
        <v>11566800</v>
      </c>
      <c r="N93" s="123"/>
      <c r="O93" s="125">
        <f t="shared" si="10"/>
        <v>0</v>
      </c>
      <c r="P93" s="310">
        <f t="shared" si="12"/>
        <v>100</v>
      </c>
    </row>
    <row r="94" spans="1:16" s="127" customFormat="1" ht="33" hidden="1" customHeight="1" x14ac:dyDescent="0.25">
      <c r="A94" s="260">
        <v>41033200</v>
      </c>
      <c r="B94" s="144" t="s">
        <v>296</v>
      </c>
      <c r="C94" s="137"/>
      <c r="D94" s="137"/>
      <c r="E94" s="133">
        <f t="shared" si="7"/>
        <v>0</v>
      </c>
      <c r="F94" s="322">
        <f t="shared" si="8"/>
        <v>0</v>
      </c>
      <c r="G94" s="129"/>
      <c r="H94" s="129"/>
      <c r="I94" s="128"/>
      <c r="J94" s="246"/>
      <c r="K94" s="315"/>
      <c r="L94" s="125">
        <f t="shared" si="9"/>
        <v>0</v>
      </c>
      <c r="M94" s="125">
        <f t="shared" si="9"/>
        <v>0</v>
      </c>
      <c r="N94" s="123"/>
      <c r="O94" s="125">
        <f t="shared" si="10"/>
        <v>0</v>
      </c>
      <c r="P94" s="311"/>
    </row>
    <row r="95" spans="1:16" ht="26.25" x14ac:dyDescent="0.25">
      <c r="A95" s="62">
        <v>41033900</v>
      </c>
      <c r="B95" s="132" t="s">
        <v>125</v>
      </c>
      <c r="C95" s="133">
        <v>8099300</v>
      </c>
      <c r="D95" s="133">
        <v>8099300</v>
      </c>
      <c r="E95" s="133">
        <f t="shared" si="7"/>
        <v>0</v>
      </c>
      <c r="F95" s="322">
        <f t="shared" si="8"/>
        <v>100</v>
      </c>
      <c r="G95" s="135"/>
      <c r="H95" s="62"/>
      <c r="I95" s="136"/>
      <c r="J95" s="247">
        <f t="shared" si="13"/>
        <v>0</v>
      </c>
      <c r="K95" s="315"/>
      <c r="L95" s="137">
        <f t="shared" si="9"/>
        <v>8099300</v>
      </c>
      <c r="M95" s="137">
        <f t="shared" si="9"/>
        <v>8099300</v>
      </c>
      <c r="N95" s="138"/>
      <c r="O95" s="137">
        <f t="shared" si="10"/>
        <v>0</v>
      </c>
      <c r="P95" s="311">
        <f t="shared" si="12"/>
        <v>100</v>
      </c>
    </row>
    <row r="96" spans="1:16" ht="26.25" x14ac:dyDescent="0.25">
      <c r="A96" s="62">
        <v>41034200</v>
      </c>
      <c r="B96" s="132" t="s">
        <v>126</v>
      </c>
      <c r="C96" s="133">
        <v>3467500</v>
      </c>
      <c r="D96" s="133">
        <v>3467500</v>
      </c>
      <c r="E96" s="133">
        <f t="shared" si="7"/>
        <v>0</v>
      </c>
      <c r="F96" s="322">
        <f t="shared" si="8"/>
        <v>100</v>
      </c>
      <c r="G96" s="135"/>
      <c r="H96" s="62"/>
      <c r="I96" s="136"/>
      <c r="J96" s="247">
        <f t="shared" si="13"/>
        <v>0</v>
      </c>
      <c r="K96" s="315"/>
      <c r="L96" s="137">
        <f t="shared" si="9"/>
        <v>3467500</v>
      </c>
      <c r="M96" s="137">
        <f t="shared" si="9"/>
        <v>3467500</v>
      </c>
      <c r="N96" s="138"/>
      <c r="O96" s="137">
        <f t="shared" si="10"/>
        <v>0</v>
      </c>
      <c r="P96" s="311">
        <f t="shared" si="12"/>
        <v>100</v>
      </c>
    </row>
    <row r="97" spans="1:16" ht="39.75" hidden="1" customHeight="1" x14ac:dyDescent="0.25">
      <c r="A97" s="62">
        <v>41034500</v>
      </c>
      <c r="B97" s="132" t="s">
        <v>299</v>
      </c>
      <c r="C97" s="133"/>
      <c r="D97" s="133"/>
      <c r="E97" s="133">
        <f t="shared" si="7"/>
        <v>0</v>
      </c>
      <c r="F97" s="322">
        <f t="shared" si="8"/>
        <v>0</v>
      </c>
      <c r="G97" s="135"/>
      <c r="H97" s="62"/>
      <c r="I97" s="136"/>
      <c r="J97" s="247"/>
      <c r="K97" s="315"/>
      <c r="L97" s="137">
        <f t="shared" si="9"/>
        <v>0</v>
      </c>
      <c r="M97" s="137">
        <f t="shared" si="9"/>
        <v>0</v>
      </c>
      <c r="N97" s="138"/>
      <c r="O97" s="137">
        <f t="shared" si="10"/>
        <v>0</v>
      </c>
      <c r="P97" s="311"/>
    </row>
    <row r="98" spans="1:16" s="127" customFormat="1" ht="30" x14ac:dyDescent="0.25">
      <c r="A98" s="123">
        <v>41040000</v>
      </c>
      <c r="B98" s="124" t="s">
        <v>173</v>
      </c>
      <c r="C98" s="125">
        <f>C99</f>
        <v>984900</v>
      </c>
      <c r="D98" s="125">
        <f>D99</f>
        <v>984900</v>
      </c>
      <c r="E98" s="125">
        <f t="shared" si="7"/>
        <v>0</v>
      </c>
      <c r="F98" s="310">
        <f t="shared" si="8"/>
        <v>100</v>
      </c>
      <c r="G98" s="129">
        <f>G99</f>
        <v>0</v>
      </c>
      <c r="H98" s="129">
        <f>H99</f>
        <v>0</v>
      </c>
      <c r="I98" s="128"/>
      <c r="J98" s="246">
        <f t="shared" si="13"/>
        <v>0</v>
      </c>
      <c r="K98" s="315"/>
      <c r="L98" s="125">
        <f t="shared" si="9"/>
        <v>984900</v>
      </c>
      <c r="M98" s="125">
        <f t="shared" si="9"/>
        <v>984900</v>
      </c>
      <c r="N98" s="123"/>
      <c r="O98" s="125">
        <f t="shared" si="10"/>
        <v>0</v>
      </c>
      <c r="P98" s="311">
        <f t="shared" si="12"/>
        <v>100</v>
      </c>
    </row>
    <row r="99" spans="1:16" ht="64.5" x14ac:dyDescent="0.25">
      <c r="A99" s="62">
        <v>41040200</v>
      </c>
      <c r="B99" s="132" t="s">
        <v>174</v>
      </c>
      <c r="C99" s="261">
        <v>984900</v>
      </c>
      <c r="D99" s="261">
        <v>984900</v>
      </c>
      <c r="E99" s="133">
        <f t="shared" si="7"/>
        <v>0</v>
      </c>
      <c r="F99" s="322">
        <f t="shared" si="8"/>
        <v>100</v>
      </c>
      <c r="G99" s="135"/>
      <c r="H99" s="62"/>
      <c r="I99" s="136"/>
      <c r="J99" s="247">
        <f t="shared" si="13"/>
        <v>0</v>
      </c>
      <c r="K99" s="315"/>
      <c r="L99" s="137">
        <f t="shared" si="9"/>
        <v>984900</v>
      </c>
      <c r="M99" s="137">
        <f t="shared" si="9"/>
        <v>984900</v>
      </c>
      <c r="N99" s="138"/>
      <c r="O99" s="137">
        <f t="shared" si="10"/>
        <v>0</v>
      </c>
      <c r="P99" s="310">
        <f t="shared" si="12"/>
        <v>100</v>
      </c>
    </row>
    <row r="100" spans="1:16" s="127" customFormat="1" ht="30" x14ac:dyDescent="0.25">
      <c r="A100" s="123">
        <v>41050000</v>
      </c>
      <c r="B100" s="124" t="s">
        <v>181</v>
      </c>
      <c r="C100" s="125">
        <f>C102+C103+C105+C104+C106+C101</f>
        <v>569710</v>
      </c>
      <c r="D100" s="125">
        <f>D102+D103+D105+D104+D106+D101</f>
        <v>519295</v>
      </c>
      <c r="E100" s="125">
        <f t="shared" si="7"/>
        <v>-50415</v>
      </c>
      <c r="F100" s="310">
        <f t="shared" si="8"/>
        <v>91.150760913447186</v>
      </c>
      <c r="G100" s="244">
        <f>G102+G103+G105</f>
        <v>0</v>
      </c>
      <c r="H100" s="244">
        <f>H102+H103+H105</f>
        <v>0</v>
      </c>
      <c r="I100" s="245">
        <f>I102+I103+I105</f>
        <v>0</v>
      </c>
      <c r="J100" s="246">
        <f>H100-G100</f>
        <v>0</v>
      </c>
      <c r="K100" s="315"/>
      <c r="L100" s="125">
        <f t="shared" si="9"/>
        <v>569710</v>
      </c>
      <c r="M100" s="125">
        <f t="shared" si="9"/>
        <v>519295</v>
      </c>
      <c r="N100" s="125"/>
      <c r="O100" s="125">
        <f t="shared" si="10"/>
        <v>-50415</v>
      </c>
      <c r="P100" s="310">
        <f t="shared" si="12"/>
        <v>91.150760913447186</v>
      </c>
    </row>
    <row r="101" spans="1:16" s="139" customFormat="1" ht="45" x14ac:dyDescent="0.25">
      <c r="A101" s="138">
        <v>41051000</v>
      </c>
      <c r="B101" s="144" t="s">
        <v>340</v>
      </c>
      <c r="C101" s="137">
        <v>204175</v>
      </c>
      <c r="D101" s="137">
        <v>204175</v>
      </c>
      <c r="E101" s="133">
        <f t="shared" si="7"/>
        <v>0</v>
      </c>
      <c r="F101" s="322">
        <f t="shared" si="8"/>
        <v>100</v>
      </c>
      <c r="G101" s="259"/>
      <c r="H101" s="259"/>
      <c r="I101" s="256"/>
      <c r="J101" s="247"/>
      <c r="K101" s="316"/>
      <c r="L101" s="137">
        <f t="shared" si="9"/>
        <v>204175</v>
      </c>
      <c r="M101" s="137">
        <f t="shared" si="9"/>
        <v>204175</v>
      </c>
      <c r="N101" s="137"/>
      <c r="O101" s="137">
        <f t="shared" si="10"/>
        <v>0</v>
      </c>
      <c r="P101" s="311">
        <f t="shared" si="12"/>
        <v>100</v>
      </c>
    </row>
    <row r="102" spans="1:16" ht="45" hidden="1" customHeight="1" x14ac:dyDescent="0.25">
      <c r="A102" s="253">
        <v>41051100</v>
      </c>
      <c r="B102" s="262" t="s">
        <v>298</v>
      </c>
      <c r="C102" s="133"/>
      <c r="D102" s="133"/>
      <c r="E102" s="133">
        <f t="shared" si="7"/>
        <v>0</v>
      </c>
      <c r="F102" s="322">
        <f t="shared" si="8"/>
        <v>0</v>
      </c>
      <c r="G102" s="254"/>
      <c r="H102" s="255"/>
      <c r="I102" s="256"/>
      <c r="J102" s="247">
        <f>H102-G102</f>
        <v>0</v>
      </c>
      <c r="K102" s="315"/>
      <c r="L102" s="137">
        <f t="shared" si="9"/>
        <v>0</v>
      </c>
      <c r="M102" s="137">
        <f t="shared" si="9"/>
        <v>0</v>
      </c>
      <c r="N102" s="137"/>
      <c r="O102" s="137">
        <f t="shared" si="10"/>
        <v>0</v>
      </c>
      <c r="P102" s="311"/>
    </row>
    <row r="103" spans="1:16" ht="51.75" x14ac:dyDescent="0.25">
      <c r="A103" s="62">
        <v>41051200</v>
      </c>
      <c r="B103" s="132" t="s">
        <v>175</v>
      </c>
      <c r="C103" s="133">
        <v>100440</v>
      </c>
      <c r="D103" s="133">
        <v>100440</v>
      </c>
      <c r="E103" s="133">
        <f t="shared" si="7"/>
        <v>0</v>
      </c>
      <c r="F103" s="322">
        <f t="shared" si="8"/>
        <v>100</v>
      </c>
      <c r="G103" s="135"/>
      <c r="H103" s="62"/>
      <c r="I103" s="136"/>
      <c r="J103" s="247">
        <f t="shared" si="13"/>
        <v>0</v>
      </c>
      <c r="K103" s="315"/>
      <c r="L103" s="137">
        <f t="shared" si="9"/>
        <v>100440</v>
      </c>
      <c r="M103" s="137">
        <f t="shared" si="9"/>
        <v>100440</v>
      </c>
      <c r="N103" s="138"/>
      <c r="O103" s="137">
        <f t="shared" si="10"/>
        <v>0</v>
      </c>
      <c r="P103" s="311">
        <f t="shared" si="12"/>
        <v>100</v>
      </c>
    </row>
    <row r="104" spans="1:16" ht="51.75" hidden="1" x14ac:dyDescent="0.25">
      <c r="A104" s="260">
        <v>41051400</v>
      </c>
      <c r="B104" s="132" t="s">
        <v>297</v>
      </c>
      <c r="C104" s="133"/>
      <c r="D104" s="133"/>
      <c r="E104" s="133">
        <f t="shared" si="7"/>
        <v>0</v>
      </c>
      <c r="F104" s="322">
        <f t="shared" si="8"/>
        <v>0</v>
      </c>
      <c r="G104" s="135"/>
      <c r="H104" s="62"/>
      <c r="I104" s="136"/>
      <c r="J104" s="247"/>
      <c r="K104" s="315"/>
      <c r="L104" s="137">
        <f t="shared" si="9"/>
        <v>0</v>
      </c>
      <c r="M104" s="137">
        <f t="shared" si="9"/>
        <v>0</v>
      </c>
      <c r="N104" s="138"/>
      <c r="O104" s="137">
        <f t="shared" si="10"/>
        <v>0</v>
      </c>
      <c r="P104" s="311"/>
    </row>
    <row r="105" spans="1:16" x14ac:dyDescent="0.25">
      <c r="A105" s="62">
        <v>41053900</v>
      </c>
      <c r="B105" s="132" t="s">
        <v>176</v>
      </c>
      <c r="C105" s="261">
        <v>265095</v>
      </c>
      <c r="D105" s="261">
        <v>214680</v>
      </c>
      <c r="E105" s="133">
        <f t="shared" si="7"/>
        <v>-50415</v>
      </c>
      <c r="F105" s="322">
        <f t="shared" si="8"/>
        <v>80.982289367962423</v>
      </c>
      <c r="G105" s="135"/>
      <c r="H105" s="62"/>
      <c r="I105" s="136"/>
      <c r="J105" s="247">
        <f t="shared" si="13"/>
        <v>0</v>
      </c>
      <c r="K105" s="315"/>
      <c r="L105" s="137">
        <f t="shared" si="9"/>
        <v>265095</v>
      </c>
      <c r="M105" s="137">
        <f t="shared" si="9"/>
        <v>214680</v>
      </c>
      <c r="N105" s="138"/>
      <c r="O105" s="137">
        <f t="shared" si="10"/>
        <v>-50415</v>
      </c>
      <c r="P105" s="311">
        <f t="shared" si="12"/>
        <v>80.982289367962437</v>
      </c>
    </row>
    <row r="106" spans="1:16" ht="54.75" hidden="1" customHeight="1" x14ac:dyDescent="0.25">
      <c r="A106" s="260">
        <v>41054300</v>
      </c>
      <c r="B106" s="132" t="s">
        <v>577</v>
      </c>
      <c r="C106" s="261"/>
      <c r="D106" s="261"/>
      <c r="E106" s="133">
        <f t="shared" si="7"/>
        <v>0</v>
      </c>
      <c r="F106" s="322">
        <f t="shared" si="8"/>
        <v>0</v>
      </c>
      <c r="G106" s="135"/>
      <c r="H106" s="62"/>
      <c r="I106" s="136"/>
      <c r="J106" s="246"/>
      <c r="K106" s="315"/>
      <c r="L106" s="137">
        <f t="shared" si="9"/>
        <v>0</v>
      </c>
      <c r="M106" s="137">
        <f t="shared" si="9"/>
        <v>0</v>
      </c>
      <c r="N106" s="138"/>
      <c r="O106" s="137">
        <f t="shared" si="10"/>
        <v>0</v>
      </c>
      <c r="P106" s="311"/>
    </row>
    <row r="107" spans="1:16" s="270" customFormat="1" x14ac:dyDescent="0.25">
      <c r="A107" s="341" t="s">
        <v>392</v>
      </c>
      <c r="B107" s="341"/>
      <c r="C107" s="268">
        <f>C8+C52+C83</f>
        <v>18626800</v>
      </c>
      <c r="D107" s="268">
        <f>D8+D52+D83</f>
        <v>21498255.599999998</v>
      </c>
      <c r="E107" s="268">
        <f t="shared" si="7"/>
        <v>2871455.5999999978</v>
      </c>
      <c r="F107" s="312">
        <f t="shared" si="8"/>
        <v>115.41572143363325</v>
      </c>
      <c r="G107" s="268">
        <f>G8+G52+G83</f>
        <v>952608.26</v>
      </c>
      <c r="H107" s="268">
        <f>H8+H52+H83</f>
        <v>2719804.8800000004</v>
      </c>
      <c r="I107" s="268">
        <f>I8+I52+I83</f>
        <v>0</v>
      </c>
      <c r="J107" s="269">
        <f t="shared" si="13"/>
        <v>1767196.6200000003</v>
      </c>
      <c r="K107" s="318">
        <f>H107/G107%</f>
        <v>285.51136854513527</v>
      </c>
      <c r="L107" s="268">
        <f t="shared" si="9"/>
        <v>19579408.260000002</v>
      </c>
      <c r="M107" s="268">
        <f t="shared" si="9"/>
        <v>24218060.479999997</v>
      </c>
      <c r="N107" s="268">
        <f>N8+N52+N83</f>
        <v>0</v>
      </c>
      <c r="O107" s="268">
        <f t="shared" si="10"/>
        <v>4638652.2199999951</v>
      </c>
      <c r="P107" s="312">
        <f t="shared" si="12"/>
        <v>123.69148320726622</v>
      </c>
    </row>
    <row r="108" spans="1:16" s="270" customFormat="1" x14ac:dyDescent="0.25">
      <c r="A108" s="341" t="s">
        <v>34</v>
      </c>
      <c r="B108" s="341"/>
      <c r="C108" s="271">
        <f>C107+C91</f>
        <v>31748210</v>
      </c>
      <c r="D108" s="271">
        <f>D107+D91</f>
        <v>34569250.599999994</v>
      </c>
      <c r="E108" s="271">
        <f t="shared" si="7"/>
        <v>2821040.599999994</v>
      </c>
      <c r="F108" s="323">
        <f t="shared" si="8"/>
        <v>108.88566819987643</v>
      </c>
      <c r="G108" s="271">
        <f>G107+G91</f>
        <v>952608.26</v>
      </c>
      <c r="H108" s="271">
        <f>H107+H91</f>
        <v>2719804.8800000004</v>
      </c>
      <c r="I108" s="271">
        <f>I107+I91</f>
        <v>0</v>
      </c>
      <c r="J108" s="269">
        <f t="shared" si="13"/>
        <v>1767196.6200000003</v>
      </c>
      <c r="K108" s="318">
        <f>H108/G108%</f>
        <v>285.51136854513527</v>
      </c>
      <c r="L108" s="268">
        <f t="shared" si="9"/>
        <v>32700818.260000002</v>
      </c>
      <c r="M108" s="268">
        <f t="shared" si="9"/>
        <v>37289055.479999997</v>
      </c>
      <c r="N108" s="271">
        <f>N107+N91</f>
        <v>0</v>
      </c>
      <c r="O108" s="268">
        <f t="shared" si="10"/>
        <v>4588237.2199999951</v>
      </c>
      <c r="P108" s="312">
        <f t="shared" si="12"/>
        <v>114.03095538319413</v>
      </c>
    </row>
    <row r="110" spans="1:16" x14ac:dyDescent="0.25">
      <c r="D110" s="116"/>
      <c r="E110" t="s">
        <v>570</v>
      </c>
    </row>
  </sheetData>
  <mergeCells count="8">
    <mergeCell ref="A107:B107"/>
    <mergeCell ref="A108:B108"/>
    <mergeCell ref="A4:O4"/>
    <mergeCell ref="A6:A7"/>
    <mergeCell ref="B6:B7"/>
    <mergeCell ref="C6:F6"/>
    <mergeCell ref="G6:K6"/>
    <mergeCell ref="L6:P6"/>
  </mergeCells>
  <phoneticPr fontId="8" type="noConversion"/>
  <pageMargins left="1.1023622047244095" right="0.31496062992125984" top="1.1811023622047245" bottom="0.78740157480314965" header="0.31496062992125984" footer="0.31496062992125984"/>
  <pageSetup paperSize="9"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122"/>
  <sheetViews>
    <sheetView showGridLines="0" showZeros="0" topLeftCell="B1" zoomScale="80" zoomScaleNormal="80" zoomScaleSheetLayoutView="90" workbookViewId="0">
      <pane xSplit="5" ySplit="9" topLeftCell="G108" activePane="bottomRight" state="frozenSplit"/>
      <selection activeCell="B1" sqref="B1"/>
      <selection pane="topRight" activeCell="O1" sqref="O1"/>
      <selection pane="bottomLeft" activeCell="B13" sqref="B13"/>
      <selection pane="bottomRight" activeCell="O3" sqref="O3"/>
    </sheetView>
  </sheetViews>
  <sheetFormatPr defaultColWidth="7.85546875" defaultRowHeight="12.75" x14ac:dyDescent="0.2"/>
  <cols>
    <col min="1" max="1" width="3.28515625" style="154" hidden="1" customWidth="1"/>
    <col min="2" max="2" width="10.28515625" style="154" customWidth="1"/>
    <col min="3" max="3" width="0.140625" style="154" hidden="1" customWidth="1"/>
    <col min="4" max="4" width="10" style="154" customWidth="1"/>
    <col min="5" max="5" width="11.7109375" style="154" customWidth="1"/>
    <col min="6" max="6" width="50.5703125" style="154" customWidth="1"/>
    <col min="7" max="7" width="13.140625" style="154" customWidth="1"/>
    <col min="8" max="8" width="12.7109375" style="154" customWidth="1"/>
    <col min="9" max="9" width="12" style="154" customWidth="1"/>
    <col min="10" max="10" width="10.85546875" style="154" customWidth="1"/>
    <col min="11" max="11" width="7.85546875" style="154" customWidth="1"/>
    <col min="12" max="13" width="12.5703125" style="154" customWidth="1"/>
    <col min="14" max="14" width="12.85546875" style="275" customWidth="1"/>
    <col min="15" max="15" width="11.7109375" style="154" customWidth="1"/>
    <col min="16" max="16" width="9.5703125" style="154" customWidth="1"/>
    <col min="17" max="17" width="10" style="154" customWidth="1"/>
    <col min="18" max="18" width="11.140625" style="154" customWidth="1"/>
    <col min="19" max="19" width="12.85546875" style="154" customWidth="1"/>
    <col min="20" max="184" width="7.85546875" style="155"/>
    <col min="185" max="185" width="0" style="155" hidden="1" customWidth="1"/>
    <col min="186" max="186" width="10.28515625" style="155" customWidth="1"/>
    <col min="187" max="187" width="0" style="155" hidden="1" customWidth="1"/>
    <col min="188" max="188" width="10" style="155" customWidth="1"/>
    <col min="189" max="189" width="11.7109375" style="155" customWidth="1"/>
    <col min="190" max="190" width="48.42578125" style="155" customWidth="1"/>
    <col min="191" max="191" width="13.140625" style="155" customWidth="1"/>
    <col min="192" max="192" width="12.7109375" style="155" customWidth="1"/>
    <col min="193" max="193" width="12" style="155" customWidth="1"/>
    <col min="194" max="194" width="10.85546875" style="155" customWidth="1"/>
    <col min="195" max="195" width="7.85546875" style="155" customWidth="1"/>
    <col min="196" max="197" width="12.5703125" style="155" customWidth="1"/>
    <col min="198" max="198" width="12.85546875" style="155" customWidth="1"/>
    <col min="199" max="199" width="11.7109375" style="155" customWidth="1"/>
    <col min="200" max="200" width="9.5703125" style="155" customWidth="1"/>
    <col min="201" max="201" width="10" style="155" customWidth="1"/>
    <col min="202" max="202" width="12.42578125" style="155" customWidth="1"/>
    <col min="203" max="203" width="11.5703125" style="155" customWidth="1"/>
    <col min="204" max="16384" width="7.85546875" style="155"/>
  </cols>
  <sheetData>
    <row r="1" spans="1:19" x14ac:dyDescent="0.2">
      <c r="O1" s="233" t="s">
        <v>569</v>
      </c>
    </row>
    <row r="2" spans="1:19" x14ac:dyDescent="0.2">
      <c r="O2" s="229" t="s">
        <v>113</v>
      </c>
    </row>
    <row r="3" spans="1:19" x14ac:dyDescent="0.2">
      <c r="O3" s="399" t="s">
        <v>618</v>
      </c>
      <c r="P3" s="400"/>
      <c r="Q3" s="400"/>
    </row>
    <row r="4" spans="1:19" ht="30.75" customHeight="1" x14ac:dyDescent="0.2">
      <c r="B4" s="351" t="s">
        <v>602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</row>
    <row r="5" spans="1:19" ht="15.75" customHeight="1" thickBot="1" x14ac:dyDescent="0.35">
      <c r="B5" s="156"/>
      <c r="C5" s="157"/>
      <c r="D5" s="157"/>
      <c r="E5" s="157"/>
      <c r="F5" s="157"/>
      <c r="G5" s="157"/>
      <c r="H5" s="157"/>
      <c r="I5" s="158"/>
      <c r="J5" s="157"/>
      <c r="K5" s="157"/>
      <c r="L5" s="159"/>
      <c r="M5" s="160"/>
      <c r="N5" s="276"/>
      <c r="O5" s="160"/>
      <c r="P5" s="160"/>
      <c r="Q5" s="160"/>
      <c r="R5" s="160"/>
      <c r="S5" s="161" t="s">
        <v>400</v>
      </c>
    </row>
    <row r="6" spans="1:19" s="163" customFormat="1" ht="21.75" customHeight="1" x14ac:dyDescent="0.2">
      <c r="A6" s="162"/>
      <c r="B6" s="352" t="s">
        <v>401</v>
      </c>
      <c r="C6" s="354" t="s">
        <v>402</v>
      </c>
      <c r="D6" s="354" t="s">
        <v>403</v>
      </c>
      <c r="E6" s="354" t="s">
        <v>404</v>
      </c>
      <c r="F6" s="357" t="s">
        <v>405</v>
      </c>
      <c r="G6" s="359" t="s">
        <v>2</v>
      </c>
      <c r="H6" s="360"/>
      <c r="I6" s="360"/>
      <c r="J6" s="360"/>
      <c r="K6" s="361"/>
      <c r="L6" s="359" t="s">
        <v>3</v>
      </c>
      <c r="M6" s="360"/>
      <c r="N6" s="360"/>
      <c r="O6" s="360"/>
      <c r="P6" s="360"/>
      <c r="Q6" s="360"/>
      <c r="R6" s="361"/>
      <c r="S6" s="362" t="s">
        <v>344</v>
      </c>
    </row>
    <row r="7" spans="1:19" s="163" customFormat="1" ht="16.5" customHeight="1" x14ac:dyDescent="0.2">
      <c r="A7" s="164"/>
      <c r="B7" s="353"/>
      <c r="C7" s="355"/>
      <c r="D7" s="356"/>
      <c r="E7" s="356"/>
      <c r="F7" s="358"/>
      <c r="G7" s="364" t="s">
        <v>406</v>
      </c>
      <c r="H7" s="366" t="s">
        <v>407</v>
      </c>
      <c r="I7" s="364" t="s">
        <v>408</v>
      </c>
      <c r="J7" s="364"/>
      <c r="K7" s="366" t="s">
        <v>409</v>
      </c>
      <c r="L7" s="364" t="s">
        <v>406</v>
      </c>
      <c r="M7" s="274"/>
      <c r="N7" s="347" t="s">
        <v>410</v>
      </c>
      <c r="O7" s="273"/>
      <c r="P7" s="349" t="s">
        <v>408</v>
      </c>
      <c r="Q7" s="350"/>
      <c r="R7" s="366" t="s">
        <v>409</v>
      </c>
      <c r="S7" s="363"/>
    </row>
    <row r="8" spans="1:19" s="163" customFormat="1" ht="132" customHeight="1" thickBot="1" x14ac:dyDescent="0.25">
      <c r="A8" s="165"/>
      <c r="B8" s="353"/>
      <c r="C8" s="355"/>
      <c r="D8" s="356"/>
      <c r="E8" s="356"/>
      <c r="F8" s="358"/>
      <c r="G8" s="365"/>
      <c r="H8" s="347"/>
      <c r="I8" s="273" t="s">
        <v>411</v>
      </c>
      <c r="J8" s="273" t="s">
        <v>412</v>
      </c>
      <c r="K8" s="347"/>
      <c r="L8" s="365"/>
      <c r="M8" s="166" t="s">
        <v>413</v>
      </c>
      <c r="N8" s="348"/>
      <c r="O8" s="166" t="s">
        <v>407</v>
      </c>
      <c r="P8" s="273" t="s">
        <v>411</v>
      </c>
      <c r="Q8" s="273" t="s">
        <v>412</v>
      </c>
      <c r="R8" s="347"/>
      <c r="S8" s="363"/>
    </row>
    <row r="9" spans="1:19" s="174" customFormat="1" ht="21.6" customHeight="1" thickBot="1" x14ac:dyDescent="0.25">
      <c r="A9" s="167"/>
      <c r="B9" s="168" t="s">
        <v>414</v>
      </c>
      <c r="C9" s="169"/>
      <c r="D9" s="169" t="s">
        <v>415</v>
      </c>
      <c r="E9" s="169" t="s">
        <v>416</v>
      </c>
      <c r="F9" s="170">
        <v>4</v>
      </c>
      <c r="G9" s="171">
        <v>5</v>
      </c>
      <c r="H9" s="171">
        <v>6</v>
      </c>
      <c r="I9" s="171">
        <v>7</v>
      </c>
      <c r="J9" s="171">
        <v>8</v>
      </c>
      <c r="K9" s="171">
        <v>9</v>
      </c>
      <c r="L9" s="171">
        <v>10</v>
      </c>
      <c r="M9" s="277">
        <v>11</v>
      </c>
      <c r="N9" s="172">
        <v>12</v>
      </c>
      <c r="O9" s="171">
        <v>13</v>
      </c>
      <c r="P9" s="171">
        <v>14</v>
      </c>
      <c r="Q9" s="171">
        <v>15</v>
      </c>
      <c r="R9" s="171">
        <v>16</v>
      </c>
      <c r="S9" s="173">
        <v>17</v>
      </c>
    </row>
    <row r="10" spans="1:19" s="174" customFormat="1" ht="21" customHeight="1" x14ac:dyDescent="0.2">
      <c r="A10" s="167"/>
      <c r="B10" s="175" t="s">
        <v>417</v>
      </c>
      <c r="C10" s="176"/>
      <c r="D10" s="176"/>
      <c r="E10" s="176"/>
      <c r="F10" s="177" t="s">
        <v>418</v>
      </c>
      <c r="G10" s="178">
        <f>G11</f>
        <v>10487686.949999999</v>
      </c>
      <c r="H10" s="178">
        <f t="shared" ref="H10:S10" si="0">H11</f>
        <v>10487686.949999999</v>
      </c>
      <c r="I10" s="178">
        <f t="shared" si="0"/>
        <v>4047269.5000000005</v>
      </c>
      <c r="J10" s="178">
        <f t="shared" si="0"/>
        <v>185045.46000000002</v>
      </c>
      <c r="K10" s="178">
        <f t="shared" si="0"/>
        <v>0</v>
      </c>
      <c r="L10" s="178">
        <f t="shared" si="0"/>
        <v>1675395.18</v>
      </c>
      <c r="M10" s="179">
        <f t="shared" si="0"/>
        <v>530446.18999999994</v>
      </c>
      <c r="N10" s="179">
        <f t="shared" si="0"/>
        <v>530446.18999999994</v>
      </c>
      <c r="O10" s="178">
        <f t="shared" si="0"/>
        <v>64078.990000000005</v>
      </c>
      <c r="P10" s="178">
        <f t="shared" si="0"/>
        <v>28815.62</v>
      </c>
      <c r="Q10" s="178">
        <f t="shared" si="0"/>
        <v>0</v>
      </c>
      <c r="R10" s="178">
        <f>R11</f>
        <v>1611316.19</v>
      </c>
      <c r="S10" s="278">
        <f t="shared" si="0"/>
        <v>12126865.129999999</v>
      </c>
    </row>
    <row r="11" spans="1:19" s="163" customFormat="1" ht="15.75" x14ac:dyDescent="0.2">
      <c r="A11" s="180"/>
      <c r="B11" s="181" t="s">
        <v>419</v>
      </c>
      <c r="C11" s="182"/>
      <c r="D11" s="182"/>
      <c r="E11" s="182"/>
      <c r="F11" s="183" t="s">
        <v>420</v>
      </c>
      <c r="G11" s="184">
        <f>G15+G17+G20+G21+G22+G23+G24+G25+G26+G27+G28+G29+G30+G31+G32+G33+G35+G39+G40+G41+G42+G43+G44+G45+G48+G49+G54+G55+G56+G57+G58+G59+G60+G61+G62+G63+G70+G69+G47+G50+G52+G71</f>
        <v>10487686.949999999</v>
      </c>
      <c r="H11" s="184">
        <f>H15+H17+H20+H21+H22+H23+H24+H25+H26+H27+H28+H29+H30+H31+H32+H33+H35+H39+H40+H41+H42+H43+H44+H45+H48+H49+H54+H55+H56+H57+H58+H59+H60+H61+H62+H63+H70+H69+H47+H50+H52+H71</f>
        <v>10487686.949999999</v>
      </c>
      <c r="I11" s="184">
        <f t="shared" ref="I11:S11" si="1">I15+I17+I20+I21+I22+I23+I25+I26+I27+I28+I29+I30+I31+I32+I33+I35+I39+I40+I41+I42+I43+I44+I45+I48+I49+I54+I55+I56+I57+I58+I59+I60+I62+I63+I70+I69+I47+I50+I52+I71</f>
        <v>4047269.5000000005</v>
      </c>
      <c r="J11" s="184">
        <f t="shared" si="1"/>
        <v>185045.46000000002</v>
      </c>
      <c r="K11" s="184">
        <f t="shared" si="1"/>
        <v>0</v>
      </c>
      <c r="L11" s="184">
        <f t="shared" si="1"/>
        <v>1675395.18</v>
      </c>
      <c r="M11" s="185">
        <f t="shared" si="1"/>
        <v>530446.18999999994</v>
      </c>
      <c r="N11" s="185">
        <f t="shared" si="1"/>
        <v>530446.18999999994</v>
      </c>
      <c r="O11" s="184">
        <f t="shared" si="1"/>
        <v>64078.990000000005</v>
      </c>
      <c r="P11" s="184">
        <f t="shared" si="1"/>
        <v>28815.62</v>
      </c>
      <c r="Q11" s="184">
        <f t="shared" si="1"/>
        <v>0</v>
      </c>
      <c r="R11" s="178">
        <f>R15+R17+R20+R21+R23+R24+R25+R27+R28+R30+R32+R35+R39+R40+R41+R42+R43+R44+R45+R47+R48+R49+R50+R52+R54+R56+R57+R58+R60+R61+R63+R64+R69+R70+R71</f>
        <v>1611316.19</v>
      </c>
      <c r="S11" s="190">
        <f t="shared" si="1"/>
        <v>12126865.129999999</v>
      </c>
    </row>
    <row r="12" spans="1:19" s="163" customFormat="1" ht="15.75" x14ac:dyDescent="0.2">
      <c r="A12" s="180"/>
      <c r="B12" s="181"/>
      <c r="C12" s="182"/>
      <c r="D12" s="182"/>
      <c r="E12" s="182"/>
      <c r="F12" s="186" t="s">
        <v>421</v>
      </c>
      <c r="G12" s="187">
        <f t="shared" ref="G12:G71" si="2">H12+K12</f>
        <v>0</v>
      </c>
      <c r="H12" s="184"/>
      <c r="I12" s="184"/>
      <c r="J12" s="184"/>
      <c r="K12" s="184"/>
      <c r="L12" s="184">
        <f>O12+M12</f>
        <v>0</v>
      </c>
      <c r="M12" s="185"/>
      <c r="N12" s="185"/>
      <c r="O12" s="184"/>
      <c r="P12" s="184"/>
      <c r="Q12" s="184"/>
      <c r="R12" s="178">
        <f t="shared" ref="R12:R77" si="3">M12</f>
        <v>0</v>
      </c>
      <c r="S12" s="188">
        <f t="shared" ref="S12:S91" si="4">G12+L12</f>
        <v>0</v>
      </c>
    </row>
    <row r="13" spans="1:19" s="163" customFormat="1" ht="15.75" x14ac:dyDescent="0.2">
      <c r="A13" s="180"/>
      <c r="B13" s="181"/>
      <c r="C13" s="182"/>
      <c r="D13" s="182"/>
      <c r="E13" s="182"/>
      <c r="F13" s="189" t="s">
        <v>422</v>
      </c>
      <c r="G13" s="184">
        <f t="shared" si="2"/>
        <v>3467500</v>
      </c>
      <c r="H13" s="187">
        <f>H64</f>
        <v>3467500</v>
      </c>
      <c r="I13" s="187">
        <f>I64</f>
        <v>0</v>
      </c>
      <c r="J13" s="184"/>
      <c r="K13" s="184"/>
      <c r="L13" s="184">
        <f>O13+M13</f>
        <v>0</v>
      </c>
      <c r="M13" s="185">
        <f>M51+M53</f>
        <v>0</v>
      </c>
      <c r="N13" s="185">
        <f>N51+N53</f>
        <v>0</v>
      </c>
      <c r="O13" s="184"/>
      <c r="P13" s="184"/>
      <c r="Q13" s="184"/>
      <c r="R13" s="178">
        <f>M13</f>
        <v>0</v>
      </c>
      <c r="S13" s="190">
        <f t="shared" si="4"/>
        <v>3467500</v>
      </c>
    </row>
    <row r="14" spans="1:19" s="163" customFormat="1" ht="15.75" x14ac:dyDescent="0.2">
      <c r="A14" s="180"/>
      <c r="B14" s="181"/>
      <c r="C14" s="182"/>
      <c r="D14" s="182"/>
      <c r="E14" s="182"/>
      <c r="F14" s="189" t="s">
        <v>423</v>
      </c>
      <c r="G14" s="185">
        <f t="shared" ref="G14:S14" si="5">G16+G38+G36+G46</f>
        <v>44295.29</v>
      </c>
      <c r="H14" s="185">
        <f t="shared" si="5"/>
        <v>44295.29</v>
      </c>
      <c r="I14" s="185">
        <f t="shared" si="5"/>
        <v>33878.82</v>
      </c>
      <c r="J14" s="185">
        <f t="shared" si="5"/>
        <v>0</v>
      </c>
      <c r="K14" s="185">
        <f t="shared" si="5"/>
        <v>0</v>
      </c>
      <c r="L14" s="185">
        <f t="shared" si="5"/>
        <v>0</v>
      </c>
      <c r="M14" s="185">
        <f t="shared" si="5"/>
        <v>0</v>
      </c>
      <c r="N14" s="279">
        <f t="shared" si="5"/>
        <v>0</v>
      </c>
      <c r="O14" s="185">
        <f t="shared" si="5"/>
        <v>0</v>
      </c>
      <c r="P14" s="185">
        <f t="shared" si="5"/>
        <v>0</v>
      </c>
      <c r="Q14" s="185">
        <f t="shared" si="5"/>
        <v>0</v>
      </c>
      <c r="R14" s="178">
        <f t="shared" si="3"/>
        <v>0</v>
      </c>
      <c r="S14" s="280">
        <f t="shared" si="5"/>
        <v>44295.29</v>
      </c>
    </row>
    <row r="15" spans="1:19" s="163" customFormat="1" ht="78.75" x14ac:dyDescent="0.2">
      <c r="A15" s="180"/>
      <c r="B15" s="181" t="s">
        <v>424</v>
      </c>
      <c r="C15" s="192"/>
      <c r="D15" s="192" t="s">
        <v>220</v>
      </c>
      <c r="E15" s="192" t="s">
        <v>425</v>
      </c>
      <c r="F15" s="189" t="s">
        <v>426</v>
      </c>
      <c r="G15" s="184">
        <f t="shared" si="2"/>
        <v>3331117.3</v>
      </c>
      <c r="H15" s="187">
        <v>3331117.3</v>
      </c>
      <c r="I15" s="187">
        <v>2630766.39</v>
      </c>
      <c r="J15" s="187">
        <v>31987.49</v>
      </c>
      <c r="K15" s="187"/>
      <c r="L15" s="184">
        <f>O15+R15</f>
        <v>14326</v>
      </c>
      <c r="M15" s="191">
        <v>14326</v>
      </c>
      <c r="N15" s="191">
        <v>14326</v>
      </c>
      <c r="O15" s="187"/>
      <c r="P15" s="187"/>
      <c r="Q15" s="187"/>
      <c r="R15" s="334">
        <f t="shared" si="3"/>
        <v>14326</v>
      </c>
      <c r="S15" s="190">
        <f t="shared" si="4"/>
        <v>3345443.3</v>
      </c>
    </row>
    <row r="16" spans="1:19" s="163" customFormat="1" ht="47.25" x14ac:dyDescent="0.2">
      <c r="A16" s="180"/>
      <c r="B16" s="181"/>
      <c r="C16" s="192"/>
      <c r="D16" s="192"/>
      <c r="E16" s="192"/>
      <c r="F16" s="186" t="s">
        <v>427</v>
      </c>
      <c r="G16" s="184">
        <f t="shared" si="2"/>
        <v>18962.13</v>
      </c>
      <c r="H16" s="187">
        <v>18962.13</v>
      </c>
      <c r="I16" s="187">
        <v>13113.94</v>
      </c>
      <c r="J16" s="187">
        <v>0</v>
      </c>
      <c r="K16" s="187"/>
      <c r="L16" s="184">
        <f t="shared" ref="L16:L82" si="6">O16+R16</f>
        <v>0</v>
      </c>
      <c r="M16" s="191"/>
      <c r="N16" s="281"/>
      <c r="O16" s="187"/>
      <c r="P16" s="187"/>
      <c r="Q16" s="187"/>
      <c r="R16" s="334">
        <f t="shared" si="3"/>
        <v>0</v>
      </c>
      <c r="S16" s="190">
        <f t="shared" si="4"/>
        <v>18962.13</v>
      </c>
    </row>
    <row r="17" spans="1:19" s="163" customFormat="1" ht="15.75" x14ac:dyDescent="0.2">
      <c r="A17" s="180"/>
      <c r="B17" s="181" t="s">
        <v>428</v>
      </c>
      <c r="C17" s="192"/>
      <c r="D17" s="192" t="s">
        <v>221</v>
      </c>
      <c r="E17" s="192" t="s">
        <v>429</v>
      </c>
      <c r="F17" s="189" t="s">
        <v>430</v>
      </c>
      <c r="G17" s="184">
        <f t="shared" si="2"/>
        <v>46787.839999999997</v>
      </c>
      <c r="H17" s="187">
        <v>46787.839999999997</v>
      </c>
      <c r="I17" s="187"/>
      <c r="J17" s="187"/>
      <c r="K17" s="187"/>
      <c r="L17" s="184">
        <f t="shared" si="6"/>
        <v>0</v>
      </c>
      <c r="M17" s="191"/>
      <c r="N17" s="281"/>
      <c r="O17" s="187"/>
      <c r="P17" s="187"/>
      <c r="Q17" s="187"/>
      <c r="R17" s="334">
        <f t="shared" si="3"/>
        <v>0</v>
      </c>
      <c r="S17" s="190">
        <f t="shared" si="4"/>
        <v>46787.839999999997</v>
      </c>
    </row>
    <row r="18" spans="1:19" s="163" customFormat="1" ht="15" hidden="1" customHeight="1" x14ac:dyDescent="0.2">
      <c r="A18" s="180"/>
      <c r="B18" s="181"/>
      <c r="C18" s="192"/>
      <c r="D18" s="192"/>
      <c r="E18" s="192"/>
      <c r="F18" s="186"/>
      <c r="G18" s="184">
        <f t="shared" si="2"/>
        <v>0</v>
      </c>
      <c r="H18" s="191"/>
      <c r="I18" s="187"/>
      <c r="J18" s="187"/>
      <c r="K18" s="187"/>
      <c r="L18" s="184">
        <f t="shared" si="6"/>
        <v>0</v>
      </c>
      <c r="M18" s="191"/>
      <c r="N18" s="281"/>
      <c r="O18" s="187"/>
      <c r="P18" s="187"/>
      <c r="Q18" s="187"/>
      <c r="R18" s="334">
        <f t="shared" si="3"/>
        <v>0</v>
      </c>
      <c r="S18" s="190">
        <f t="shared" si="4"/>
        <v>0</v>
      </c>
    </row>
    <row r="19" spans="1:19" s="163" customFormat="1" ht="15" hidden="1" customHeight="1" x14ac:dyDescent="0.2">
      <c r="A19" s="180"/>
      <c r="B19" s="181"/>
      <c r="C19" s="192"/>
      <c r="D19" s="192"/>
      <c r="E19" s="192"/>
      <c r="F19" s="193"/>
      <c r="G19" s="184">
        <f t="shared" si="2"/>
        <v>0</v>
      </c>
      <c r="H19" s="191"/>
      <c r="I19" s="187"/>
      <c r="J19" s="187"/>
      <c r="K19" s="187"/>
      <c r="L19" s="184">
        <f t="shared" si="6"/>
        <v>0</v>
      </c>
      <c r="M19" s="191"/>
      <c r="N19" s="281"/>
      <c r="O19" s="187"/>
      <c r="P19" s="187"/>
      <c r="Q19" s="187"/>
      <c r="R19" s="334">
        <f t="shared" si="3"/>
        <v>0</v>
      </c>
      <c r="S19" s="190">
        <f t="shared" si="4"/>
        <v>0</v>
      </c>
    </row>
    <row r="20" spans="1:19" s="163" customFormat="1" ht="63" x14ac:dyDescent="0.2">
      <c r="A20" s="180"/>
      <c r="B20" s="194" t="s">
        <v>431</v>
      </c>
      <c r="C20" s="182"/>
      <c r="D20" s="192" t="s">
        <v>334</v>
      </c>
      <c r="E20" s="192" t="s">
        <v>140</v>
      </c>
      <c r="F20" s="186" t="s">
        <v>432</v>
      </c>
      <c r="G20" s="184">
        <f t="shared" si="2"/>
        <v>1040884.12</v>
      </c>
      <c r="H20" s="191">
        <v>1040884.12</v>
      </c>
      <c r="I20" s="191">
        <v>798945.33</v>
      </c>
      <c r="J20" s="191">
        <v>2191.64</v>
      </c>
      <c r="K20" s="185">
        <f>K21</f>
        <v>0</v>
      </c>
      <c r="L20" s="184">
        <f t="shared" si="6"/>
        <v>1082023.94</v>
      </c>
      <c r="M20" s="191">
        <v>0</v>
      </c>
      <c r="N20" s="191">
        <v>0</v>
      </c>
      <c r="O20" s="191">
        <v>24023.94</v>
      </c>
      <c r="P20" s="185"/>
      <c r="Q20" s="185"/>
      <c r="R20" s="334">
        <v>1058000</v>
      </c>
      <c r="S20" s="190">
        <f t="shared" si="4"/>
        <v>2122908.06</v>
      </c>
    </row>
    <row r="21" spans="1:19" s="163" customFormat="1" ht="31.5" x14ac:dyDescent="0.2">
      <c r="A21" s="180"/>
      <c r="B21" s="194" t="s">
        <v>433</v>
      </c>
      <c r="C21" s="192"/>
      <c r="D21" s="192" t="s">
        <v>158</v>
      </c>
      <c r="E21" s="192" t="s">
        <v>434</v>
      </c>
      <c r="F21" s="186" t="s">
        <v>159</v>
      </c>
      <c r="G21" s="184">
        <f t="shared" si="2"/>
        <v>0</v>
      </c>
      <c r="H21" s="191">
        <v>0</v>
      </c>
      <c r="I21" s="187"/>
      <c r="J21" s="187"/>
      <c r="K21" s="187"/>
      <c r="L21" s="184">
        <f t="shared" si="6"/>
        <v>0</v>
      </c>
      <c r="M21" s="191"/>
      <c r="N21" s="281"/>
      <c r="O21" s="187"/>
      <c r="P21" s="187"/>
      <c r="Q21" s="187"/>
      <c r="R21" s="334">
        <f t="shared" si="3"/>
        <v>0</v>
      </c>
      <c r="S21" s="190">
        <f t="shared" si="4"/>
        <v>0</v>
      </c>
    </row>
    <row r="22" spans="1:19" s="163" customFormat="1" ht="15.75" hidden="1" x14ac:dyDescent="0.2">
      <c r="A22" s="180"/>
      <c r="B22" s="194"/>
      <c r="C22" s="182"/>
      <c r="D22" s="192"/>
      <c r="E22" s="192"/>
      <c r="F22" s="195"/>
      <c r="G22" s="184">
        <f t="shared" si="2"/>
        <v>0</v>
      </c>
      <c r="H22" s="185"/>
      <c r="I22" s="185"/>
      <c r="J22" s="185"/>
      <c r="K22" s="185"/>
      <c r="L22" s="184">
        <f t="shared" si="6"/>
        <v>0</v>
      </c>
      <c r="M22" s="185"/>
      <c r="N22" s="279"/>
      <c r="O22" s="185"/>
      <c r="P22" s="185"/>
      <c r="Q22" s="185"/>
      <c r="R22" s="334">
        <f t="shared" si="3"/>
        <v>0</v>
      </c>
      <c r="S22" s="190">
        <f t="shared" si="4"/>
        <v>0</v>
      </c>
    </row>
    <row r="23" spans="1:19" s="163" customFormat="1" ht="31.5" x14ac:dyDescent="0.2">
      <c r="A23" s="180"/>
      <c r="B23" s="194" t="s">
        <v>435</v>
      </c>
      <c r="C23" s="192"/>
      <c r="D23" s="192" t="s">
        <v>226</v>
      </c>
      <c r="E23" s="192" t="s">
        <v>434</v>
      </c>
      <c r="F23" s="186" t="s">
        <v>436</v>
      </c>
      <c r="G23" s="184">
        <f t="shared" si="2"/>
        <v>124284.93</v>
      </c>
      <c r="H23" s="191">
        <v>124284.93</v>
      </c>
      <c r="I23" s="187">
        <v>99866.68</v>
      </c>
      <c r="J23" s="187">
        <v>0</v>
      </c>
      <c r="K23" s="187"/>
      <c r="L23" s="184">
        <f t="shared" si="6"/>
        <v>0</v>
      </c>
      <c r="M23" s="191">
        <v>0</v>
      </c>
      <c r="N23" s="191">
        <v>0</v>
      </c>
      <c r="O23" s="187"/>
      <c r="P23" s="187"/>
      <c r="Q23" s="187"/>
      <c r="R23" s="334">
        <f t="shared" si="3"/>
        <v>0</v>
      </c>
      <c r="S23" s="190">
        <f t="shared" si="4"/>
        <v>124284.93</v>
      </c>
    </row>
    <row r="24" spans="1:19" s="163" customFormat="1" ht="15.75" x14ac:dyDescent="0.2">
      <c r="A24" s="180"/>
      <c r="B24" s="194" t="s">
        <v>583</v>
      </c>
      <c r="C24" s="192"/>
      <c r="D24" s="192" t="s">
        <v>575</v>
      </c>
      <c r="E24" s="192" t="s">
        <v>434</v>
      </c>
      <c r="F24" s="186" t="s">
        <v>581</v>
      </c>
      <c r="G24" s="184">
        <f t="shared" si="2"/>
        <v>6217</v>
      </c>
      <c r="H24" s="191">
        <v>6217</v>
      </c>
      <c r="I24" s="187"/>
      <c r="J24" s="187"/>
      <c r="K24" s="187"/>
      <c r="L24" s="184">
        <f t="shared" si="6"/>
        <v>0</v>
      </c>
      <c r="M24" s="191"/>
      <c r="N24" s="281"/>
      <c r="O24" s="187"/>
      <c r="P24" s="187"/>
      <c r="Q24" s="187"/>
      <c r="R24" s="334"/>
      <c r="S24" s="190"/>
    </row>
    <row r="25" spans="1:19" s="163" customFormat="1" ht="78.75" x14ac:dyDescent="0.2">
      <c r="A25" s="180"/>
      <c r="B25" s="194" t="s">
        <v>437</v>
      </c>
      <c r="C25" s="192"/>
      <c r="D25" s="192" t="s">
        <v>227</v>
      </c>
      <c r="E25" s="192" t="s">
        <v>434</v>
      </c>
      <c r="F25" s="186" t="s">
        <v>438</v>
      </c>
      <c r="G25" s="184">
        <f t="shared" si="2"/>
        <v>0</v>
      </c>
      <c r="H25" s="191">
        <v>0</v>
      </c>
      <c r="I25" s="187"/>
      <c r="J25" s="187"/>
      <c r="K25" s="187"/>
      <c r="L25" s="184">
        <f t="shared" si="6"/>
        <v>0</v>
      </c>
      <c r="M25" s="191"/>
      <c r="N25" s="281"/>
      <c r="O25" s="187"/>
      <c r="P25" s="187"/>
      <c r="Q25" s="187"/>
      <c r="R25" s="334">
        <f t="shared" si="3"/>
        <v>0</v>
      </c>
      <c r="S25" s="190">
        <f t="shared" si="4"/>
        <v>0</v>
      </c>
    </row>
    <row r="26" spans="1:19" s="163" customFormat="1" ht="15.75" hidden="1" x14ac:dyDescent="0.2">
      <c r="A26" s="180"/>
      <c r="B26" s="196"/>
      <c r="C26" s="182"/>
      <c r="D26" s="182"/>
      <c r="E26" s="197"/>
      <c r="F26" s="195"/>
      <c r="G26" s="184">
        <f t="shared" si="2"/>
        <v>0</v>
      </c>
      <c r="H26" s="184"/>
      <c r="I26" s="187"/>
      <c r="J26" s="187"/>
      <c r="K26" s="187"/>
      <c r="L26" s="184">
        <f t="shared" si="6"/>
        <v>0</v>
      </c>
      <c r="M26" s="191"/>
      <c r="N26" s="281"/>
      <c r="O26" s="187"/>
      <c r="P26" s="187"/>
      <c r="Q26" s="187"/>
      <c r="R26" s="334">
        <f t="shared" si="3"/>
        <v>0</v>
      </c>
      <c r="S26" s="190">
        <f t="shared" si="4"/>
        <v>0</v>
      </c>
    </row>
    <row r="27" spans="1:19" s="163" customFormat="1" ht="31.5" x14ac:dyDescent="0.2">
      <c r="A27" s="180"/>
      <c r="B27" s="198" t="s">
        <v>439</v>
      </c>
      <c r="C27" s="192"/>
      <c r="D27" s="192" t="s">
        <v>228</v>
      </c>
      <c r="E27" s="192" t="s">
        <v>440</v>
      </c>
      <c r="F27" s="186" t="s">
        <v>441</v>
      </c>
      <c r="G27" s="184">
        <f t="shared" si="2"/>
        <v>8168.85</v>
      </c>
      <c r="H27" s="187">
        <v>8168.85</v>
      </c>
      <c r="I27" s="187"/>
      <c r="J27" s="187"/>
      <c r="K27" s="187"/>
      <c r="L27" s="184">
        <f t="shared" si="6"/>
        <v>0</v>
      </c>
      <c r="M27" s="191"/>
      <c r="N27" s="281"/>
      <c r="O27" s="187"/>
      <c r="P27" s="187"/>
      <c r="Q27" s="187"/>
      <c r="R27" s="334">
        <f t="shared" si="3"/>
        <v>0</v>
      </c>
      <c r="S27" s="190">
        <f t="shared" si="4"/>
        <v>8168.85</v>
      </c>
    </row>
    <row r="28" spans="1:19" s="163" customFormat="1" ht="15.75" x14ac:dyDescent="0.2">
      <c r="A28" s="180"/>
      <c r="B28" s="198" t="s">
        <v>442</v>
      </c>
      <c r="C28" s="192"/>
      <c r="D28" s="192" t="s">
        <v>229</v>
      </c>
      <c r="E28" s="192" t="s">
        <v>443</v>
      </c>
      <c r="F28" s="186" t="s">
        <v>444</v>
      </c>
      <c r="G28" s="184">
        <f t="shared" si="2"/>
        <v>35155.08</v>
      </c>
      <c r="H28" s="187">
        <v>35155.08</v>
      </c>
      <c r="I28" s="187">
        <v>28815.63</v>
      </c>
      <c r="J28" s="187"/>
      <c r="K28" s="187"/>
      <c r="L28" s="184">
        <f t="shared" si="6"/>
        <v>35155.050000000003</v>
      </c>
      <c r="M28" s="191"/>
      <c r="N28" s="281"/>
      <c r="O28" s="187">
        <v>35155.050000000003</v>
      </c>
      <c r="P28" s="187">
        <v>28815.62</v>
      </c>
      <c r="Q28" s="187"/>
      <c r="R28" s="334">
        <f t="shared" si="3"/>
        <v>0</v>
      </c>
      <c r="S28" s="190">
        <f t="shared" si="4"/>
        <v>70310.13</v>
      </c>
    </row>
    <row r="29" spans="1:19" s="163" customFormat="1" ht="31.5" hidden="1" x14ac:dyDescent="0.2">
      <c r="A29" s="180"/>
      <c r="B29" s="198" t="s">
        <v>445</v>
      </c>
      <c r="C29" s="192"/>
      <c r="D29" s="192" t="s">
        <v>446</v>
      </c>
      <c r="E29" s="192" t="s">
        <v>141</v>
      </c>
      <c r="F29" s="186" t="s">
        <v>447</v>
      </c>
      <c r="G29" s="184"/>
      <c r="H29" s="184"/>
      <c r="I29" s="187"/>
      <c r="J29" s="187"/>
      <c r="K29" s="187"/>
      <c r="L29" s="184">
        <f t="shared" si="6"/>
        <v>0</v>
      </c>
      <c r="M29" s="191"/>
      <c r="N29" s="281"/>
      <c r="O29" s="187"/>
      <c r="P29" s="187"/>
      <c r="Q29" s="187"/>
      <c r="R29" s="334">
        <f t="shared" si="3"/>
        <v>0</v>
      </c>
      <c r="S29" s="190">
        <f t="shared" si="4"/>
        <v>0</v>
      </c>
    </row>
    <row r="30" spans="1:19" s="163" customFormat="1" ht="31.5" x14ac:dyDescent="0.2">
      <c r="A30" s="180"/>
      <c r="B30" s="198" t="s">
        <v>448</v>
      </c>
      <c r="C30" s="192"/>
      <c r="D30" s="192" t="s">
        <v>230</v>
      </c>
      <c r="E30" s="192" t="s">
        <v>141</v>
      </c>
      <c r="F30" s="186" t="s">
        <v>449</v>
      </c>
      <c r="G30" s="184">
        <f t="shared" si="2"/>
        <v>181929.93</v>
      </c>
      <c r="H30" s="187">
        <v>181929.93</v>
      </c>
      <c r="I30" s="187"/>
      <c r="J30" s="187"/>
      <c r="K30" s="187"/>
      <c r="L30" s="184">
        <f t="shared" si="6"/>
        <v>0</v>
      </c>
      <c r="M30" s="191"/>
      <c r="N30" s="281"/>
      <c r="O30" s="187"/>
      <c r="P30" s="187"/>
      <c r="Q30" s="187"/>
      <c r="R30" s="334">
        <f t="shared" si="3"/>
        <v>0</v>
      </c>
      <c r="S30" s="190">
        <f t="shared" si="4"/>
        <v>181929.93</v>
      </c>
    </row>
    <row r="31" spans="1:19" s="163" customFormat="1" ht="15.75" hidden="1" x14ac:dyDescent="0.2">
      <c r="A31" s="180"/>
      <c r="B31" s="196"/>
      <c r="C31" s="182"/>
      <c r="D31" s="182"/>
      <c r="E31" s="182"/>
      <c r="F31" s="195"/>
      <c r="G31" s="184">
        <f t="shared" si="2"/>
        <v>0</v>
      </c>
      <c r="H31" s="184"/>
      <c r="I31" s="187"/>
      <c r="J31" s="187"/>
      <c r="K31" s="187"/>
      <c r="L31" s="184">
        <f t="shared" si="6"/>
        <v>0</v>
      </c>
      <c r="M31" s="191"/>
      <c r="N31" s="281"/>
      <c r="O31" s="187"/>
      <c r="P31" s="187"/>
      <c r="Q31" s="187"/>
      <c r="R31" s="334">
        <f t="shared" si="3"/>
        <v>0</v>
      </c>
      <c r="S31" s="190">
        <f t="shared" si="4"/>
        <v>0</v>
      </c>
    </row>
    <row r="32" spans="1:19" s="163" customFormat="1" ht="31.5" x14ac:dyDescent="0.2">
      <c r="A32" s="180"/>
      <c r="B32" s="198" t="s">
        <v>450</v>
      </c>
      <c r="C32" s="192"/>
      <c r="D32" s="192" t="s">
        <v>144</v>
      </c>
      <c r="E32" s="192" t="s">
        <v>451</v>
      </c>
      <c r="F32" s="186" t="s">
        <v>452</v>
      </c>
      <c r="G32" s="184">
        <f t="shared" si="2"/>
        <v>81306</v>
      </c>
      <c r="H32" s="187">
        <v>81306</v>
      </c>
      <c r="I32" s="187"/>
      <c r="J32" s="187"/>
      <c r="K32" s="187"/>
      <c r="L32" s="184">
        <f t="shared" si="6"/>
        <v>0</v>
      </c>
      <c r="M32" s="191"/>
      <c r="N32" s="281"/>
      <c r="O32" s="187"/>
      <c r="P32" s="187"/>
      <c r="Q32" s="187"/>
      <c r="R32" s="334">
        <f t="shared" si="3"/>
        <v>0</v>
      </c>
      <c r="S32" s="190">
        <f t="shared" si="4"/>
        <v>81306</v>
      </c>
    </row>
    <row r="33" spans="1:19" s="163" customFormat="1" ht="15.75" hidden="1" x14ac:dyDescent="0.2">
      <c r="A33" s="180"/>
      <c r="B33" s="196"/>
      <c r="C33" s="182"/>
      <c r="D33" s="182"/>
      <c r="E33" s="182"/>
      <c r="F33" s="195"/>
      <c r="G33" s="184"/>
      <c r="H33" s="184"/>
      <c r="I33" s="184"/>
      <c r="J33" s="184"/>
      <c r="K33" s="184"/>
      <c r="L33" s="184">
        <f t="shared" si="6"/>
        <v>0</v>
      </c>
      <c r="M33" s="185"/>
      <c r="N33" s="279"/>
      <c r="O33" s="184"/>
      <c r="P33" s="184"/>
      <c r="Q33" s="184"/>
      <c r="R33" s="334">
        <f t="shared" si="3"/>
        <v>0</v>
      </c>
      <c r="S33" s="190">
        <f t="shared" si="4"/>
        <v>0</v>
      </c>
    </row>
    <row r="34" spans="1:19" s="163" customFormat="1" ht="39.75" hidden="1" customHeight="1" x14ac:dyDescent="0.2">
      <c r="A34" s="180"/>
      <c r="B34" s="198"/>
      <c r="C34" s="192"/>
      <c r="D34" s="192"/>
      <c r="E34" s="192"/>
      <c r="F34" s="186"/>
      <c r="G34" s="184"/>
      <c r="H34" s="187"/>
      <c r="I34" s="187"/>
      <c r="J34" s="187"/>
      <c r="K34" s="187"/>
      <c r="L34" s="184">
        <f t="shared" si="6"/>
        <v>0</v>
      </c>
      <c r="M34" s="191"/>
      <c r="N34" s="281"/>
      <c r="O34" s="187"/>
      <c r="P34" s="187"/>
      <c r="Q34" s="187"/>
      <c r="R34" s="334">
        <f t="shared" si="3"/>
        <v>0</v>
      </c>
      <c r="S34" s="190">
        <f t="shared" si="4"/>
        <v>0</v>
      </c>
    </row>
    <row r="35" spans="1:19" s="163" customFormat="1" ht="31.5" x14ac:dyDescent="0.2">
      <c r="A35" s="180"/>
      <c r="B35" s="198" t="s">
        <v>453</v>
      </c>
      <c r="C35" s="192"/>
      <c r="D35" s="192" t="s">
        <v>145</v>
      </c>
      <c r="E35" s="192" t="s">
        <v>451</v>
      </c>
      <c r="F35" s="186" t="s">
        <v>454</v>
      </c>
      <c r="G35" s="184">
        <f t="shared" si="2"/>
        <v>552027.99</v>
      </c>
      <c r="H35" s="187">
        <v>552027.99</v>
      </c>
      <c r="I35" s="187">
        <v>450054.99</v>
      </c>
      <c r="J35" s="187">
        <v>1020.2</v>
      </c>
      <c r="K35" s="187"/>
      <c r="L35" s="184">
        <f t="shared" si="6"/>
        <v>0</v>
      </c>
      <c r="M35" s="191"/>
      <c r="N35" s="281"/>
      <c r="O35" s="187"/>
      <c r="P35" s="187"/>
      <c r="Q35" s="187"/>
      <c r="R35" s="334">
        <f t="shared" si="3"/>
        <v>0</v>
      </c>
      <c r="S35" s="190">
        <f t="shared" si="4"/>
        <v>552027.99</v>
      </c>
    </row>
    <row r="36" spans="1:19" s="163" customFormat="1" ht="48" customHeight="1" x14ac:dyDescent="0.2">
      <c r="A36" s="180"/>
      <c r="B36" s="199"/>
      <c r="C36" s="192"/>
      <c r="D36" s="192"/>
      <c r="E36" s="200"/>
      <c r="F36" s="186" t="s">
        <v>455</v>
      </c>
      <c r="G36" s="184">
        <f t="shared" si="2"/>
        <v>25333.16</v>
      </c>
      <c r="H36" s="187">
        <v>25333.16</v>
      </c>
      <c r="I36" s="187">
        <v>20764.88</v>
      </c>
      <c r="J36" s="187"/>
      <c r="K36" s="187"/>
      <c r="L36" s="184">
        <f t="shared" si="6"/>
        <v>0</v>
      </c>
      <c r="M36" s="191"/>
      <c r="N36" s="281"/>
      <c r="O36" s="187"/>
      <c r="P36" s="187"/>
      <c r="Q36" s="187"/>
      <c r="R36" s="334">
        <f t="shared" si="3"/>
        <v>0</v>
      </c>
      <c r="S36" s="190">
        <f t="shared" si="4"/>
        <v>25333.16</v>
      </c>
    </row>
    <row r="37" spans="1:19" s="163" customFormat="1" ht="53.25" hidden="1" customHeight="1" x14ac:dyDescent="0.2">
      <c r="A37" s="180"/>
      <c r="B37" s="198"/>
      <c r="C37" s="192"/>
      <c r="D37" s="192"/>
      <c r="E37" s="192"/>
      <c r="F37" s="186"/>
      <c r="G37" s="184"/>
      <c r="H37" s="187"/>
      <c r="I37" s="187"/>
      <c r="J37" s="187"/>
      <c r="K37" s="187"/>
      <c r="L37" s="184">
        <f t="shared" si="6"/>
        <v>0</v>
      </c>
      <c r="M37" s="191"/>
      <c r="N37" s="281"/>
      <c r="O37" s="187"/>
      <c r="P37" s="187"/>
      <c r="Q37" s="187"/>
      <c r="R37" s="334">
        <f t="shared" si="3"/>
        <v>0</v>
      </c>
      <c r="S37" s="190">
        <f t="shared" si="4"/>
        <v>0</v>
      </c>
    </row>
    <row r="38" spans="1:19" s="163" customFormat="1" ht="15.75" hidden="1" x14ac:dyDescent="0.2">
      <c r="A38" s="180"/>
      <c r="B38" s="196"/>
      <c r="C38" s="182"/>
      <c r="D38" s="197"/>
      <c r="E38" s="197"/>
      <c r="F38" s="186"/>
      <c r="G38" s="184">
        <f t="shared" si="2"/>
        <v>0</v>
      </c>
      <c r="H38" s="191"/>
      <c r="I38" s="187"/>
      <c r="J38" s="184"/>
      <c r="K38" s="184">
        <f>K39+K40</f>
        <v>0</v>
      </c>
      <c r="L38" s="184">
        <f t="shared" si="6"/>
        <v>0</v>
      </c>
      <c r="M38" s="185"/>
      <c r="N38" s="279"/>
      <c r="O38" s="184"/>
      <c r="P38" s="184"/>
      <c r="Q38" s="184"/>
      <c r="R38" s="334">
        <f t="shared" si="3"/>
        <v>0</v>
      </c>
      <c r="S38" s="190">
        <f t="shared" si="4"/>
        <v>0</v>
      </c>
    </row>
    <row r="39" spans="1:19" s="163" customFormat="1" ht="31.5" x14ac:dyDescent="0.2">
      <c r="A39" s="180"/>
      <c r="B39" s="198" t="s">
        <v>456</v>
      </c>
      <c r="C39" s="192"/>
      <c r="D39" s="192" t="s">
        <v>235</v>
      </c>
      <c r="E39" s="192" t="s">
        <v>457</v>
      </c>
      <c r="F39" s="186" t="s">
        <v>458</v>
      </c>
      <c r="G39" s="184">
        <f t="shared" si="2"/>
        <v>182400</v>
      </c>
      <c r="H39" s="187">
        <v>182400</v>
      </c>
      <c r="I39" s="187"/>
      <c r="J39" s="187"/>
      <c r="K39" s="187"/>
      <c r="L39" s="184">
        <f t="shared" si="6"/>
        <v>0</v>
      </c>
      <c r="M39" s="191">
        <v>0</v>
      </c>
      <c r="N39" s="191">
        <v>0</v>
      </c>
      <c r="O39" s="187"/>
      <c r="P39" s="187"/>
      <c r="Q39" s="187"/>
      <c r="R39" s="334">
        <f t="shared" si="3"/>
        <v>0</v>
      </c>
      <c r="S39" s="190">
        <f t="shared" si="4"/>
        <v>182400</v>
      </c>
    </row>
    <row r="40" spans="1:19" s="163" customFormat="1" ht="15.75" x14ac:dyDescent="0.2">
      <c r="A40" s="180"/>
      <c r="B40" s="198" t="s">
        <v>459</v>
      </c>
      <c r="C40" s="192"/>
      <c r="D40" s="192" t="s">
        <v>236</v>
      </c>
      <c r="E40" s="192" t="s">
        <v>457</v>
      </c>
      <c r="F40" s="186" t="s">
        <v>460</v>
      </c>
      <c r="G40" s="184">
        <f t="shared" si="2"/>
        <v>187104.46</v>
      </c>
      <c r="H40" s="187">
        <v>187104.46</v>
      </c>
      <c r="I40" s="187"/>
      <c r="J40" s="187">
        <v>31570.68</v>
      </c>
      <c r="K40" s="187"/>
      <c r="L40" s="184">
        <f t="shared" si="6"/>
        <v>0</v>
      </c>
      <c r="M40" s="191">
        <v>0</v>
      </c>
      <c r="N40" s="191">
        <v>0</v>
      </c>
      <c r="O40" s="187"/>
      <c r="P40" s="187"/>
      <c r="Q40" s="187"/>
      <c r="R40" s="334">
        <v>0</v>
      </c>
      <c r="S40" s="190">
        <f t="shared" si="4"/>
        <v>187104.46</v>
      </c>
    </row>
    <row r="41" spans="1:19" s="163" customFormat="1" ht="63" x14ac:dyDescent="0.2">
      <c r="A41" s="180"/>
      <c r="B41" s="201" t="s">
        <v>461</v>
      </c>
      <c r="C41" s="192"/>
      <c r="D41" s="192" t="s">
        <v>237</v>
      </c>
      <c r="E41" s="202" t="s">
        <v>457</v>
      </c>
      <c r="F41" s="203" t="s">
        <v>462</v>
      </c>
      <c r="G41" s="184">
        <f t="shared" si="2"/>
        <v>30000</v>
      </c>
      <c r="H41" s="187">
        <v>30000</v>
      </c>
      <c r="I41" s="187"/>
      <c r="J41" s="187"/>
      <c r="K41" s="187"/>
      <c r="L41" s="184">
        <f t="shared" si="6"/>
        <v>0</v>
      </c>
      <c r="M41" s="191"/>
      <c r="N41" s="281"/>
      <c r="O41" s="187"/>
      <c r="P41" s="187"/>
      <c r="Q41" s="187"/>
      <c r="R41" s="334"/>
      <c r="S41" s="190">
        <f t="shared" si="4"/>
        <v>30000</v>
      </c>
    </row>
    <row r="42" spans="1:19" s="163" customFormat="1" ht="15.75" x14ac:dyDescent="0.2">
      <c r="A42" s="180"/>
      <c r="B42" s="198" t="s">
        <v>463</v>
      </c>
      <c r="C42" s="192"/>
      <c r="D42" s="192" t="s">
        <v>146</v>
      </c>
      <c r="E42" s="192" t="s">
        <v>457</v>
      </c>
      <c r="F42" s="186" t="s">
        <v>275</v>
      </c>
      <c r="G42" s="184">
        <f t="shared" si="2"/>
        <v>523356.46</v>
      </c>
      <c r="H42" s="187">
        <v>523356.46</v>
      </c>
      <c r="I42" s="187"/>
      <c r="J42" s="187">
        <v>118275.45</v>
      </c>
      <c r="K42" s="187"/>
      <c r="L42" s="184">
        <f t="shared" si="6"/>
        <v>68741</v>
      </c>
      <c r="M42" s="191">
        <v>40971</v>
      </c>
      <c r="N42" s="191">
        <v>40971</v>
      </c>
      <c r="O42" s="187">
        <v>4900</v>
      </c>
      <c r="P42" s="187"/>
      <c r="Q42" s="187"/>
      <c r="R42" s="334">
        <v>63841</v>
      </c>
      <c r="S42" s="190">
        <f t="shared" si="4"/>
        <v>592097.46</v>
      </c>
    </row>
    <row r="43" spans="1:19" s="163" customFormat="1" ht="110.25" hidden="1" x14ac:dyDescent="0.2">
      <c r="A43" s="180"/>
      <c r="B43" s="198" t="s">
        <v>464</v>
      </c>
      <c r="C43" s="192"/>
      <c r="D43" s="192" t="s">
        <v>238</v>
      </c>
      <c r="E43" s="192" t="s">
        <v>465</v>
      </c>
      <c r="F43" s="186" t="s">
        <v>466</v>
      </c>
      <c r="G43" s="184">
        <f t="shared" si="2"/>
        <v>0</v>
      </c>
      <c r="H43" s="187">
        <v>0</v>
      </c>
      <c r="I43" s="187"/>
      <c r="J43" s="187"/>
      <c r="K43" s="187"/>
      <c r="L43" s="184">
        <f t="shared" si="6"/>
        <v>0</v>
      </c>
      <c r="M43" s="191"/>
      <c r="N43" s="281"/>
      <c r="O43" s="187"/>
      <c r="P43" s="187"/>
      <c r="Q43" s="187"/>
      <c r="R43" s="334">
        <f t="shared" si="3"/>
        <v>0</v>
      </c>
      <c r="S43" s="190">
        <f t="shared" si="4"/>
        <v>0</v>
      </c>
    </row>
    <row r="44" spans="1:19" s="163" customFormat="1" ht="31.5" x14ac:dyDescent="0.2">
      <c r="A44" s="180"/>
      <c r="B44" s="198" t="s">
        <v>467</v>
      </c>
      <c r="C44" s="192"/>
      <c r="D44" s="192" t="s">
        <v>239</v>
      </c>
      <c r="E44" s="192" t="s">
        <v>465</v>
      </c>
      <c r="F44" s="186" t="s">
        <v>468</v>
      </c>
      <c r="G44" s="184">
        <f t="shared" si="2"/>
        <v>52180.99</v>
      </c>
      <c r="H44" s="187">
        <v>52180.99</v>
      </c>
      <c r="I44" s="187">
        <v>38820.480000000003</v>
      </c>
      <c r="J44" s="187"/>
      <c r="K44" s="187"/>
      <c r="L44" s="184">
        <f t="shared" si="6"/>
        <v>0</v>
      </c>
      <c r="M44" s="191"/>
      <c r="N44" s="281"/>
      <c r="O44" s="187"/>
      <c r="P44" s="187"/>
      <c r="Q44" s="187"/>
      <c r="R44" s="334">
        <f t="shared" si="3"/>
        <v>0</v>
      </c>
      <c r="S44" s="190">
        <f t="shared" si="4"/>
        <v>52180.99</v>
      </c>
    </row>
    <row r="45" spans="1:19" s="163" customFormat="1" ht="15.75" hidden="1" x14ac:dyDescent="0.2">
      <c r="A45" s="180"/>
      <c r="B45" s="198" t="s">
        <v>469</v>
      </c>
      <c r="C45" s="192"/>
      <c r="D45" s="192" t="s">
        <v>240</v>
      </c>
      <c r="E45" s="192" t="s">
        <v>470</v>
      </c>
      <c r="F45" s="186" t="s">
        <v>471</v>
      </c>
      <c r="G45" s="184">
        <f t="shared" si="2"/>
        <v>0</v>
      </c>
      <c r="H45" s="187">
        <v>0</v>
      </c>
      <c r="I45" s="187"/>
      <c r="J45" s="187"/>
      <c r="K45" s="191"/>
      <c r="L45" s="184">
        <f t="shared" si="6"/>
        <v>0</v>
      </c>
      <c r="M45" s="191"/>
      <c r="N45" s="281"/>
      <c r="O45" s="281"/>
      <c r="P45" s="187"/>
      <c r="Q45" s="187"/>
      <c r="R45" s="334">
        <v>0</v>
      </c>
      <c r="S45" s="190">
        <f t="shared" si="4"/>
        <v>0</v>
      </c>
    </row>
    <row r="46" spans="1:19" s="163" customFormat="1" ht="47.25" hidden="1" x14ac:dyDescent="0.2">
      <c r="A46" s="180"/>
      <c r="B46" s="198"/>
      <c r="C46" s="192"/>
      <c r="D46" s="192"/>
      <c r="E46" s="192"/>
      <c r="F46" s="186" t="s">
        <v>472</v>
      </c>
      <c r="G46" s="184">
        <f t="shared" si="2"/>
        <v>0</v>
      </c>
      <c r="H46" s="187">
        <v>0</v>
      </c>
      <c r="I46" s="187"/>
      <c r="J46" s="187"/>
      <c r="K46" s="191"/>
      <c r="L46" s="184">
        <f t="shared" si="6"/>
        <v>0</v>
      </c>
      <c r="M46" s="191"/>
      <c r="N46" s="281"/>
      <c r="O46" s="187"/>
      <c r="P46" s="187"/>
      <c r="Q46" s="187"/>
      <c r="R46" s="334">
        <f t="shared" si="3"/>
        <v>0</v>
      </c>
      <c r="S46" s="190">
        <f t="shared" si="4"/>
        <v>0</v>
      </c>
    </row>
    <row r="47" spans="1:19" s="163" customFormat="1" ht="31.5" hidden="1" x14ac:dyDescent="0.25">
      <c r="A47" s="180"/>
      <c r="B47" s="198" t="s">
        <v>473</v>
      </c>
      <c r="C47" s="192"/>
      <c r="D47" s="192" t="s">
        <v>336</v>
      </c>
      <c r="E47" s="192" t="s">
        <v>474</v>
      </c>
      <c r="F47" s="204" t="s">
        <v>475</v>
      </c>
      <c r="G47" s="184">
        <f t="shared" si="2"/>
        <v>0</v>
      </c>
      <c r="H47" s="187">
        <v>0</v>
      </c>
      <c r="I47" s="187"/>
      <c r="J47" s="187"/>
      <c r="K47" s="191"/>
      <c r="L47" s="184">
        <f t="shared" si="6"/>
        <v>0</v>
      </c>
      <c r="M47" s="191"/>
      <c r="N47" s="281"/>
      <c r="O47" s="187"/>
      <c r="P47" s="187"/>
      <c r="Q47" s="187"/>
      <c r="R47" s="334">
        <f t="shared" si="3"/>
        <v>0</v>
      </c>
      <c r="S47" s="190">
        <f t="shared" si="4"/>
        <v>0</v>
      </c>
    </row>
    <row r="48" spans="1:19" s="163" customFormat="1" ht="31.5" x14ac:dyDescent="0.2">
      <c r="A48" s="180"/>
      <c r="B48" s="198" t="s">
        <v>476</v>
      </c>
      <c r="C48" s="192"/>
      <c r="D48" s="192" t="s">
        <v>320</v>
      </c>
      <c r="E48" s="192" t="s">
        <v>474</v>
      </c>
      <c r="F48" s="186" t="s">
        <v>477</v>
      </c>
      <c r="G48" s="184">
        <f t="shared" si="2"/>
        <v>0</v>
      </c>
      <c r="H48" s="187">
        <v>0</v>
      </c>
      <c r="I48" s="187"/>
      <c r="J48" s="187"/>
      <c r="K48" s="187"/>
      <c r="L48" s="184">
        <f t="shared" si="6"/>
        <v>413660.19</v>
      </c>
      <c r="M48" s="191">
        <v>413660.19</v>
      </c>
      <c r="N48" s="191">
        <v>413660.19</v>
      </c>
      <c r="O48" s="187"/>
      <c r="P48" s="187"/>
      <c r="Q48" s="187"/>
      <c r="R48" s="334">
        <f t="shared" si="3"/>
        <v>413660.19</v>
      </c>
      <c r="S48" s="190">
        <f t="shared" si="4"/>
        <v>413660.19</v>
      </c>
    </row>
    <row r="49" spans="1:19" s="163" customFormat="1" ht="31.5" hidden="1" x14ac:dyDescent="0.2">
      <c r="A49" s="180"/>
      <c r="B49" s="198" t="s">
        <v>478</v>
      </c>
      <c r="C49" s="192"/>
      <c r="D49" s="192" t="s">
        <v>250</v>
      </c>
      <c r="E49" s="192" t="s">
        <v>474</v>
      </c>
      <c r="F49" s="186" t="s">
        <v>479</v>
      </c>
      <c r="G49" s="184">
        <f t="shared" si="2"/>
        <v>0</v>
      </c>
      <c r="H49" s="185"/>
      <c r="I49" s="185"/>
      <c r="J49" s="185"/>
      <c r="K49" s="185"/>
      <c r="L49" s="184">
        <f t="shared" si="6"/>
        <v>0</v>
      </c>
      <c r="M49" s="185"/>
      <c r="N49" s="279"/>
      <c r="O49" s="185"/>
      <c r="P49" s="185"/>
      <c r="Q49" s="185"/>
      <c r="R49" s="334">
        <f t="shared" si="3"/>
        <v>0</v>
      </c>
      <c r="S49" s="190">
        <f t="shared" si="4"/>
        <v>0</v>
      </c>
    </row>
    <row r="50" spans="1:19" s="163" customFormat="1" ht="47.25" hidden="1" x14ac:dyDescent="0.2">
      <c r="A50" s="180"/>
      <c r="B50" s="198" t="s">
        <v>480</v>
      </c>
      <c r="C50" s="192"/>
      <c r="D50" s="192" t="s">
        <v>315</v>
      </c>
      <c r="E50" s="192" t="s">
        <v>481</v>
      </c>
      <c r="F50" s="186" t="s">
        <v>482</v>
      </c>
      <c r="G50" s="184">
        <f t="shared" si="2"/>
        <v>0</v>
      </c>
      <c r="H50" s="185"/>
      <c r="I50" s="185"/>
      <c r="J50" s="185"/>
      <c r="K50" s="185"/>
      <c r="L50" s="184">
        <f t="shared" si="6"/>
        <v>0</v>
      </c>
      <c r="M50" s="191">
        <v>0</v>
      </c>
      <c r="N50" s="191">
        <v>0</v>
      </c>
      <c r="O50" s="191"/>
      <c r="P50" s="191"/>
      <c r="Q50" s="191"/>
      <c r="R50" s="334">
        <f t="shared" si="3"/>
        <v>0</v>
      </c>
      <c r="S50" s="190">
        <f t="shared" si="4"/>
        <v>0</v>
      </c>
    </row>
    <row r="51" spans="1:19" s="163" customFormat="1" ht="63" hidden="1" x14ac:dyDescent="0.2">
      <c r="A51" s="180"/>
      <c r="B51" s="198"/>
      <c r="C51" s="192"/>
      <c r="D51" s="192"/>
      <c r="E51" s="192"/>
      <c r="F51" s="210" t="s">
        <v>589</v>
      </c>
      <c r="G51" s="184"/>
      <c r="H51" s="185"/>
      <c r="I51" s="185"/>
      <c r="J51" s="185"/>
      <c r="K51" s="185"/>
      <c r="L51" s="184">
        <f t="shared" si="6"/>
        <v>0</v>
      </c>
      <c r="M51" s="191">
        <v>0</v>
      </c>
      <c r="N51" s="191">
        <v>0</v>
      </c>
      <c r="O51" s="191"/>
      <c r="P51" s="191"/>
      <c r="Q51" s="191"/>
      <c r="R51" s="334">
        <f>M51</f>
        <v>0</v>
      </c>
      <c r="S51" s="190">
        <f t="shared" si="4"/>
        <v>0</v>
      </c>
    </row>
    <row r="52" spans="1:19" s="163" customFormat="1" ht="47.25" hidden="1" x14ac:dyDescent="0.2">
      <c r="A52" s="180"/>
      <c r="B52" s="198" t="s">
        <v>483</v>
      </c>
      <c r="C52" s="192"/>
      <c r="D52" s="192" t="s">
        <v>251</v>
      </c>
      <c r="E52" s="192" t="s">
        <v>481</v>
      </c>
      <c r="F52" s="186" t="s">
        <v>484</v>
      </c>
      <c r="G52" s="184">
        <f t="shared" si="2"/>
        <v>0</v>
      </c>
      <c r="H52" s="185"/>
      <c r="I52" s="185"/>
      <c r="J52" s="185"/>
      <c r="K52" s="185"/>
      <c r="L52" s="184">
        <f t="shared" si="6"/>
        <v>0</v>
      </c>
      <c r="M52" s="191">
        <v>0</v>
      </c>
      <c r="N52" s="191">
        <v>0</v>
      </c>
      <c r="O52" s="191"/>
      <c r="P52" s="191"/>
      <c r="Q52" s="191"/>
      <c r="R52" s="334">
        <v>0</v>
      </c>
      <c r="S52" s="190">
        <f t="shared" si="4"/>
        <v>0</v>
      </c>
    </row>
    <row r="53" spans="1:19" s="163" customFormat="1" ht="63" hidden="1" x14ac:dyDescent="0.2">
      <c r="A53" s="180"/>
      <c r="B53" s="198"/>
      <c r="C53" s="192"/>
      <c r="D53" s="192"/>
      <c r="E53" s="192"/>
      <c r="F53" s="210" t="s">
        <v>590</v>
      </c>
      <c r="G53" s="184"/>
      <c r="H53" s="185"/>
      <c r="I53" s="185"/>
      <c r="J53" s="185"/>
      <c r="K53" s="185"/>
      <c r="L53" s="184">
        <f t="shared" si="6"/>
        <v>0</v>
      </c>
      <c r="M53" s="191">
        <v>0</v>
      </c>
      <c r="N53" s="191">
        <v>0</v>
      </c>
      <c r="O53" s="191"/>
      <c r="P53" s="191"/>
      <c r="Q53" s="191"/>
      <c r="R53" s="334">
        <v>0</v>
      </c>
      <c r="S53" s="190">
        <f t="shared" si="4"/>
        <v>0</v>
      </c>
    </row>
    <row r="54" spans="1:19" s="163" customFormat="1" ht="47.25" x14ac:dyDescent="0.2">
      <c r="A54" s="180"/>
      <c r="B54" s="198" t="s">
        <v>485</v>
      </c>
      <c r="C54" s="192"/>
      <c r="D54" s="192" t="s">
        <v>241</v>
      </c>
      <c r="E54" s="192" t="s">
        <v>486</v>
      </c>
      <c r="F54" s="186" t="s">
        <v>487</v>
      </c>
      <c r="G54" s="184">
        <f t="shared" si="2"/>
        <v>0</v>
      </c>
      <c r="H54" s="187"/>
      <c r="I54" s="187"/>
      <c r="J54" s="187"/>
      <c r="K54" s="187"/>
      <c r="L54" s="184">
        <f t="shared" si="6"/>
        <v>61489</v>
      </c>
      <c r="M54" s="191">
        <v>61489</v>
      </c>
      <c r="N54" s="191">
        <v>61489</v>
      </c>
      <c r="O54" s="187"/>
      <c r="P54" s="187"/>
      <c r="Q54" s="187"/>
      <c r="R54" s="334">
        <f t="shared" si="3"/>
        <v>61489</v>
      </c>
      <c r="S54" s="190">
        <f t="shared" si="4"/>
        <v>61489</v>
      </c>
    </row>
    <row r="55" spans="1:19" s="163" customFormat="1" ht="31.5" hidden="1" x14ac:dyDescent="0.2">
      <c r="A55" s="180"/>
      <c r="B55" s="198" t="s">
        <v>488</v>
      </c>
      <c r="C55" s="192"/>
      <c r="D55" s="192" t="s">
        <v>242</v>
      </c>
      <c r="E55" s="192" t="s">
        <v>489</v>
      </c>
      <c r="F55" s="186" t="s">
        <v>490</v>
      </c>
      <c r="G55" s="184">
        <f t="shared" si="2"/>
        <v>0</v>
      </c>
      <c r="H55" s="187">
        <v>0</v>
      </c>
      <c r="I55" s="187"/>
      <c r="J55" s="187"/>
      <c r="K55" s="191"/>
      <c r="L55" s="184">
        <f t="shared" si="6"/>
        <v>0</v>
      </c>
      <c r="M55" s="191"/>
      <c r="N55" s="281"/>
      <c r="O55" s="187"/>
      <c r="P55" s="187"/>
      <c r="Q55" s="187">
        <f>P55</f>
        <v>0</v>
      </c>
      <c r="R55" s="334">
        <f t="shared" si="3"/>
        <v>0</v>
      </c>
      <c r="S55" s="190">
        <f t="shared" si="4"/>
        <v>0</v>
      </c>
    </row>
    <row r="56" spans="1:19" s="163" customFormat="1" ht="31.5" x14ac:dyDescent="0.2">
      <c r="A56" s="180"/>
      <c r="B56" s="198" t="s">
        <v>491</v>
      </c>
      <c r="C56" s="192"/>
      <c r="D56" s="192" t="s">
        <v>243</v>
      </c>
      <c r="E56" s="192" t="s">
        <v>481</v>
      </c>
      <c r="F56" s="186" t="s">
        <v>492</v>
      </c>
      <c r="G56" s="184">
        <f t="shared" si="2"/>
        <v>12000</v>
      </c>
      <c r="H56" s="187">
        <v>12000</v>
      </c>
      <c r="I56" s="187"/>
      <c r="J56" s="187"/>
      <c r="K56" s="191"/>
      <c r="L56" s="184">
        <f t="shared" si="6"/>
        <v>0</v>
      </c>
      <c r="M56" s="191"/>
      <c r="N56" s="281"/>
      <c r="O56" s="187"/>
      <c r="P56" s="187"/>
      <c r="Q56" s="187"/>
      <c r="R56" s="334">
        <f t="shared" si="3"/>
        <v>0</v>
      </c>
      <c r="S56" s="190">
        <f t="shared" si="4"/>
        <v>12000</v>
      </c>
    </row>
    <row r="57" spans="1:19" s="163" customFormat="1" ht="19.5" customHeight="1" x14ac:dyDescent="0.2">
      <c r="A57" s="180"/>
      <c r="B57" s="198" t="s">
        <v>493</v>
      </c>
      <c r="C57" s="192"/>
      <c r="D57" s="192" t="s">
        <v>244</v>
      </c>
      <c r="E57" s="192" t="s">
        <v>494</v>
      </c>
      <c r="F57" s="186" t="s">
        <v>495</v>
      </c>
      <c r="G57" s="184">
        <f t="shared" si="2"/>
        <v>1200</v>
      </c>
      <c r="H57" s="187">
        <v>1200</v>
      </c>
      <c r="I57" s="187"/>
      <c r="J57" s="187"/>
      <c r="K57" s="191"/>
      <c r="L57" s="184">
        <f t="shared" si="6"/>
        <v>0</v>
      </c>
      <c r="M57" s="191"/>
      <c r="N57" s="281"/>
      <c r="O57" s="187"/>
      <c r="P57" s="187"/>
      <c r="Q57" s="187"/>
      <c r="R57" s="334">
        <f t="shared" si="3"/>
        <v>0</v>
      </c>
      <c r="S57" s="190">
        <f t="shared" si="4"/>
        <v>1200</v>
      </c>
    </row>
    <row r="58" spans="1:19" s="163" customFormat="1" ht="19.5" hidden="1" customHeight="1" x14ac:dyDescent="0.2">
      <c r="A58" s="180"/>
      <c r="B58" s="198" t="s">
        <v>496</v>
      </c>
      <c r="C58" s="192"/>
      <c r="D58" s="192" t="s">
        <v>245</v>
      </c>
      <c r="E58" s="192" t="s">
        <v>497</v>
      </c>
      <c r="F58" s="205" t="s">
        <v>498</v>
      </c>
      <c r="G58" s="184">
        <f t="shared" si="2"/>
        <v>0</v>
      </c>
      <c r="H58" s="187">
        <v>0</v>
      </c>
      <c r="I58" s="187"/>
      <c r="J58" s="187"/>
      <c r="K58" s="191"/>
      <c r="L58" s="184">
        <f t="shared" si="6"/>
        <v>0</v>
      </c>
      <c r="M58" s="191"/>
      <c r="N58" s="281"/>
      <c r="O58" s="187"/>
      <c r="P58" s="187"/>
      <c r="Q58" s="187"/>
      <c r="R58" s="334">
        <f t="shared" si="3"/>
        <v>0</v>
      </c>
      <c r="S58" s="190">
        <f t="shared" si="4"/>
        <v>0</v>
      </c>
    </row>
    <row r="59" spans="1:19" s="163" customFormat="1" ht="15.75" hidden="1" x14ac:dyDescent="0.2">
      <c r="A59" s="180"/>
      <c r="B59" s="198"/>
      <c r="C59" s="192"/>
      <c r="D59" s="192"/>
      <c r="E59" s="200"/>
      <c r="F59" s="206"/>
      <c r="G59" s="184"/>
      <c r="H59" s="184"/>
      <c r="I59" s="184"/>
      <c r="J59" s="184"/>
      <c r="K59" s="185"/>
      <c r="L59" s="184">
        <f t="shared" si="6"/>
        <v>0</v>
      </c>
      <c r="M59" s="185"/>
      <c r="N59" s="279"/>
      <c r="O59" s="184"/>
      <c r="P59" s="184"/>
      <c r="Q59" s="184">
        <f t="shared" ref="Q59:Q68" si="7">P59</f>
        <v>0</v>
      </c>
      <c r="R59" s="334">
        <f t="shared" si="3"/>
        <v>0</v>
      </c>
      <c r="S59" s="190">
        <f t="shared" si="4"/>
        <v>0</v>
      </c>
    </row>
    <row r="60" spans="1:19" s="163" customFormat="1" ht="31.5" hidden="1" x14ac:dyDescent="0.2">
      <c r="A60" s="180"/>
      <c r="B60" s="198" t="s">
        <v>499</v>
      </c>
      <c r="C60" s="192"/>
      <c r="D60" s="192" t="s">
        <v>252</v>
      </c>
      <c r="E60" s="192" t="s">
        <v>500</v>
      </c>
      <c r="F60" s="186" t="s">
        <v>501</v>
      </c>
      <c r="G60" s="184">
        <f t="shared" si="2"/>
        <v>0</v>
      </c>
      <c r="H60" s="187"/>
      <c r="I60" s="187"/>
      <c r="J60" s="187"/>
      <c r="K60" s="187"/>
      <c r="L60" s="184">
        <f t="shared" si="6"/>
        <v>0</v>
      </c>
      <c r="M60" s="191"/>
      <c r="N60" s="281"/>
      <c r="O60" s="187"/>
      <c r="P60" s="187"/>
      <c r="Q60" s="187">
        <f t="shared" si="7"/>
        <v>0</v>
      </c>
      <c r="R60" s="334">
        <v>0</v>
      </c>
      <c r="S60" s="190">
        <f t="shared" si="4"/>
        <v>0</v>
      </c>
    </row>
    <row r="61" spans="1:19" s="163" customFormat="1" ht="23.25" customHeight="1" x14ac:dyDescent="0.2">
      <c r="A61" s="180"/>
      <c r="B61" s="198" t="s">
        <v>502</v>
      </c>
      <c r="C61" s="192"/>
      <c r="D61" s="192" t="s">
        <v>503</v>
      </c>
      <c r="E61" s="192" t="s">
        <v>503</v>
      </c>
      <c r="F61" s="186" t="s">
        <v>504</v>
      </c>
      <c r="G61" s="184">
        <f t="shared" si="2"/>
        <v>30000</v>
      </c>
      <c r="H61" s="187">
        <v>30000</v>
      </c>
      <c r="I61" s="187"/>
      <c r="J61" s="187"/>
      <c r="K61" s="191"/>
      <c r="L61" s="184">
        <f t="shared" si="6"/>
        <v>0</v>
      </c>
      <c r="M61" s="191"/>
      <c r="N61" s="281"/>
      <c r="O61" s="187"/>
      <c r="P61" s="187"/>
      <c r="Q61" s="187">
        <f t="shared" si="7"/>
        <v>0</v>
      </c>
      <c r="R61" s="334">
        <f t="shared" si="3"/>
        <v>0</v>
      </c>
      <c r="S61" s="190">
        <f t="shared" si="4"/>
        <v>30000</v>
      </c>
    </row>
    <row r="62" spans="1:19" s="163" customFormat="1" ht="15.75" hidden="1" x14ac:dyDescent="0.2">
      <c r="A62" s="180"/>
      <c r="B62" s="198" t="s">
        <v>505</v>
      </c>
      <c r="C62" s="192"/>
      <c r="D62" s="192" t="s">
        <v>429</v>
      </c>
      <c r="E62" s="192" t="s">
        <v>429</v>
      </c>
      <c r="F62" s="186" t="s">
        <v>506</v>
      </c>
      <c r="G62" s="191"/>
      <c r="H62" s="191"/>
      <c r="I62" s="187"/>
      <c r="J62" s="187"/>
      <c r="K62" s="187"/>
      <c r="L62" s="184">
        <f t="shared" si="6"/>
        <v>0</v>
      </c>
      <c r="M62" s="191"/>
      <c r="N62" s="281"/>
      <c r="O62" s="187"/>
      <c r="P62" s="187"/>
      <c r="Q62" s="187">
        <f t="shared" si="7"/>
        <v>0</v>
      </c>
      <c r="R62" s="334">
        <f t="shared" si="3"/>
        <v>0</v>
      </c>
      <c r="S62" s="190">
        <f t="shared" si="4"/>
        <v>0</v>
      </c>
    </row>
    <row r="63" spans="1:19" s="163" customFormat="1" ht="47.25" x14ac:dyDescent="0.2">
      <c r="A63" s="180"/>
      <c r="B63" s="198" t="s">
        <v>507</v>
      </c>
      <c r="C63" s="192"/>
      <c r="D63" s="192" t="s">
        <v>221</v>
      </c>
      <c r="E63" s="192" t="s">
        <v>221</v>
      </c>
      <c r="F63" s="186" t="s">
        <v>508</v>
      </c>
      <c r="G63" s="184">
        <f t="shared" si="2"/>
        <v>3467500</v>
      </c>
      <c r="H63" s="207">
        <v>3467500</v>
      </c>
      <c r="I63" s="187"/>
      <c r="J63" s="187"/>
      <c r="K63" s="187"/>
      <c r="L63" s="184">
        <f t="shared" si="6"/>
        <v>0</v>
      </c>
      <c r="M63" s="191"/>
      <c r="N63" s="281"/>
      <c r="O63" s="187"/>
      <c r="P63" s="187"/>
      <c r="Q63" s="187">
        <f t="shared" si="7"/>
        <v>0</v>
      </c>
      <c r="R63" s="334">
        <f t="shared" si="3"/>
        <v>0</v>
      </c>
      <c r="S63" s="190">
        <f t="shared" si="4"/>
        <v>3467500</v>
      </c>
    </row>
    <row r="64" spans="1:19" s="163" customFormat="1" ht="31.5" x14ac:dyDescent="0.2">
      <c r="A64" s="180"/>
      <c r="B64" s="198"/>
      <c r="C64" s="192"/>
      <c r="D64" s="192"/>
      <c r="E64" s="192"/>
      <c r="F64" s="186" t="s">
        <v>509</v>
      </c>
      <c r="G64" s="184">
        <f t="shared" si="2"/>
        <v>3467500</v>
      </c>
      <c r="H64" s="207">
        <v>3467500</v>
      </c>
      <c r="I64" s="187"/>
      <c r="J64" s="187"/>
      <c r="K64" s="187"/>
      <c r="L64" s="184">
        <f t="shared" si="6"/>
        <v>0</v>
      </c>
      <c r="M64" s="191"/>
      <c r="N64" s="281"/>
      <c r="O64" s="187"/>
      <c r="P64" s="187"/>
      <c r="Q64" s="187">
        <f t="shared" si="7"/>
        <v>0</v>
      </c>
      <c r="R64" s="334">
        <f t="shared" si="3"/>
        <v>0</v>
      </c>
      <c r="S64" s="190">
        <f t="shared" si="4"/>
        <v>3467500</v>
      </c>
    </row>
    <row r="65" spans="1:19" s="163" customFormat="1" ht="15" hidden="1" customHeight="1" x14ac:dyDescent="0.2">
      <c r="A65" s="180"/>
      <c r="B65" s="208" t="s">
        <v>424</v>
      </c>
      <c r="C65" s="192"/>
      <c r="D65" s="192"/>
      <c r="E65" s="192"/>
      <c r="F65" s="209"/>
      <c r="G65" s="184">
        <f t="shared" si="2"/>
        <v>0</v>
      </c>
      <c r="H65" s="187"/>
      <c r="I65" s="187"/>
      <c r="J65" s="187"/>
      <c r="K65" s="187"/>
      <c r="L65" s="184">
        <f t="shared" si="6"/>
        <v>0</v>
      </c>
      <c r="M65" s="191"/>
      <c r="N65" s="281"/>
      <c r="O65" s="187"/>
      <c r="P65" s="187"/>
      <c r="Q65" s="187">
        <f t="shared" si="7"/>
        <v>0</v>
      </c>
      <c r="R65" s="334">
        <f t="shared" si="3"/>
        <v>0</v>
      </c>
      <c r="S65" s="190">
        <f t="shared" si="4"/>
        <v>0</v>
      </c>
    </row>
    <row r="66" spans="1:19" s="163" customFormat="1" ht="15" hidden="1" customHeight="1" x14ac:dyDescent="0.2">
      <c r="A66" s="180"/>
      <c r="B66" s="208" t="s">
        <v>510</v>
      </c>
      <c r="C66" s="192"/>
      <c r="D66" s="192"/>
      <c r="E66" s="192"/>
      <c r="F66" s="209"/>
      <c r="G66" s="184">
        <f t="shared" si="2"/>
        <v>0</v>
      </c>
      <c r="H66" s="187"/>
      <c r="I66" s="187"/>
      <c r="J66" s="187"/>
      <c r="K66" s="187"/>
      <c r="L66" s="184">
        <f t="shared" si="6"/>
        <v>0</v>
      </c>
      <c r="M66" s="191"/>
      <c r="N66" s="281"/>
      <c r="O66" s="187"/>
      <c r="P66" s="187"/>
      <c r="Q66" s="187">
        <f t="shared" si="7"/>
        <v>0</v>
      </c>
      <c r="R66" s="334">
        <f t="shared" si="3"/>
        <v>0</v>
      </c>
      <c r="S66" s="190">
        <f t="shared" si="4"/>
        <v>0</v>
      </c>
    </row>
    <row r="67" spans="1:19" s="163" customFormat="1" ht="15" hidden="1" customHeight="1" x14ac:dyDescent="0.2">
      <c r="A67" s="180"/>
      <c r="B67" s="208"/>
      <c r="C67" s="192"/>
      <c r="D67" s="192"/>
      <c r="E67" s="192"/>
      <c r="F67" s="209"/>
      <c r="G67" s="184">
        <f t="shared" si="2"/>
        <v>0</v>
      </c>
      <c r="H67" s="187"/>
      <c r="I67" s="187"/>
      <c r="J67" s="187"/>
      <c r="K67" s="187"/>
      <c r="L67" s="184">
        <f t="shared" si="6"/>
        <v>0</v>
      </c>
      <c r="M67" s="191"/>
      <c r="N67" s="281"/>
      <c r="O67" s="187"/>
      <c r="P67" s="187"/>
      <c r="Q67" s="187">
        <f t="shared" si="7"/>
        <v>0</v>
      </c>
      <c r="R67" s="334">
        <f t="shared" si="3"/>
        <v>0</v>
      </c>
      <c r="S67" s="190">
        <f t="shared" si="4"/>
        <v>0</v>
      </c>
    </row>
    <row r="68" spans="1:19" s="163" customFormat="1" ht="15" hidden="1" customHeight="1" x14ac:dyDescent="0.2">
      <c r="A68" s="180"/>
      <c r="B68" s="208"/>
      <c r="C68" s="192"/>
      <c r="D68" s="192"/>
      <c r="E68" s="192"/>
      <c r="F68" s="209"/>
      <c r="G68" s="184">
        <f t="shared" si="2"/>
        <v>0</v>
      </c>
      <c r="H68" s="187"/>
      <c r="I68" s="187"/>
      <c r="J68" s="187"/>
      <c r="K68" s="187"/>
      <c r="L68" s="184">
        <f t="shared" si="6"/>
        <v>0</v>
      </c>
      <c r="M68" s="191"/>
      <c r="N68" s="281"/>
      <c r="O68" s="187"/>
      <c r="P68" s="187"/>
      <c r="Q68" s="187">
        <f t="shared" si="7"/>
        <v>0</v>
      </c>
      <c r="R68" s="334">
        <f t="shared" si="3"/>
        <v>0</v>
      </c>
      <c r="S68" s="190">
        <f t="shared" si="4"/>
        <v>0</v>
      </c>
    </row>
    <row r="69" spans="1:19" s="163" customFormat="1" ht="34.5" hidden="1" customHeight="1" x14ac:dyDescent="0.2">
      <c r="A69" s="180"/>
      <c r="B69" s="194" t="s">
        <v>511</v>
      </c>
      <c r="C69" s="192"/>
      <c r="D69" s="192" t="s">
        <v>317</v>
      </c>
      <c r="E69" s="192" t="s">
        <v>221</v>
      </c>
      <c r="F69" s="209" t="s">
        <v>318</v>
      </c>
      <c r="G69" s="184">
        <f t="shared" si="2"/>
        <v>0</v>
      </c>
      <c r="H69" s="187"/>
      <c r="I69" s="187"/>
      <c r="J69" s="187"/>
      <c r="K69" s="187"/>
      <c r="L69" s="184">
        <f t="shared" si="6"/>
        <v>0</v>
      </c>
      <c r="M69" s="191">
        <v>0</v>
      </c>
      <c r="N69" s="191">
        <v>0</v>
      </c>
      <c r="O69" s="187"/>
      <c r="P69" s="187"/>
      <c r="Q69" s="187"/>
      <c r="R69" s="334">
        <f t="shared" si="3"/>
        <v>0</v>
      </c>
      <c r="S69" s="190">
        <f t="shared" si="4"/>
        <v>0</v>
      </c>
    </row>
    <row r="70" spans="1:19" s="163" customFormat="1" ht="15.75" x14ac:dyDescent="0.2">
      <c r="A70" s="180"/>
      <c r="B70" s="194" t="s">
        <v>512</v>
      </c>
      <c r="C70" s="192"/>
      <c r="D70" s="192" t="s">
        <v>248</v>
      </c>
      <c r="E70" s="192" t="s">
        <v>221</v>
      </c>
      <c r="F70" s="186" t="s">
        <v>176</v>
      </c>
      <c r="G70" s="184">
        <f t="shared" si="2"/>
        <v>506066</v>
      </c>
      <c r="H70" s="187">
        <v>506066</v>
      </c>
      <c r="I70" s="187"/>
      <c r="J70" s="187"/>
      <c r="K70" s="187"/>
      <c r="L70" s="184">
        <f t="shared" si="6"/>
        <v>0</v>
      </c>
      <c r="M70" s="191"/>
      <c r="N70" s="281"/>
      <c r="O70" s="187"/>
      <c r="P70" s="187"/>
      <c r="Q70" s="187">
        <f>P70</f>
        <v>0</v>
      </c>
      <c r="R70" s="334">
        <f t="shared" si="3"/>
        <v>0</v>
      </c>
      <c r="S70" s="190">
        <f t="shared" si="4"/>
        <v>506066</v>
      </c>
    </row>
    <row r="71" spans="1:19" s="163" customFormat="1" ht="47.25" x14ac:dyDescent="0.2">
      <c r="A71" s="180"/>
      <c r="B71" s="194" t="s">
        <v>513</v>
      </c>
      <c r="C71" s="192"/>
      <c r="D71" s="192" t="s">
        <v>249</v>
      </c>
      <c r="E71" s="192" t="s">
        <v>221</v>
      </c>
      <c r="F71" s="186" t="s">
        <v>514</v>
      </c>
      <c r="G71" s="184">
        <f t="shared" si="2"/>
        <v>88000</v>
      </c>
      <c r="H71" s="187">
        <v>88000</v>
      </c>
      <c r="I71" s="187"/>
      <c r="J71" s="187"/>
      <c r="K71" s="187"/>
      <c r="L71" s="184">
        <f t="shared" si="6"/>
        <v>0</v>
      </c>
      <c r="M71" s="191"/>
      <c r="N71" s="281"/>
      <c r="O71" s="187"/>
      <c r="P71" s="187"/>
      <c r="Q71" s="187"/>
      <c r="R71" s="334">
        <f t="shared" si="3"/>
        <v>0</v>
      </c>
      <c r="S71" s="190">
        <f t="shared" si="4"/>
        <v>88000</v>
      </c>
    </row>
    <row r="72" spans="1:19" s="163" customFormat="1" ht="15.75" x14ac:dyDescent="0.2">
      <c r="A72" s="180"/>
      <c r="B72" s="181" t="s">
        <v>515</v>
      </c>
      <c r="C72" s="192"/>
      <c r="D72" s="192"/>
      <c r="E72" s="192"/>
      <c r="F72" s="183" t="s">
        <v>516</v>
      </c>
      <c r="G72" s="184">
        <f>G73</f>
        <v>21323281.099999998</v>
      </c>
      <c r="H72" s="184">
        <f t="shared" ref="H72:Q72" si="8">H73</f>
        <v>21323281.099999998</v>
      </c>
      <c r="I72" s="184">
        <f t="shared" si="8"/>
        <v>14187675.9</v>
      </c>
      <c r="J72" s="184">
        <f t="shared" si="8"/>
        <v>2608341.3600000003</v>
      </c>
      <c r="K72" s="184">
        <f t="shared" si="8"/>
        <v>0</v>
      </c>
      <c r="L72" s="184">
        <f t="shared" si="6"/>
        <v>1271885.44</v>
      </c>
      <c r="M72" s="185">
        <f t="shared" si="8"/>
        <v>0</v>
      </c>
      <c r="N72" s="185">
        <f t="shared" si="8"/>
        <v>0</v>
      </c>
      <c r="O72" s="184">
        <f t="shared" si="8"/>
        <v>458271.33</v>
      </c>
      <c r="P72" s="184">
        <f t="shared" si="8"/>
        <v>18513.45</v>
      </c>
      <c r="Q72" s="184">
        <f t="shared" si="8"/>
        <v>14964.2</v>
      </c>
      <c r="R72" s="178">
        <f>R73</f>
        <v>813614.11</v>
      </c>
      <c r="S72" s="190">
        <f t="shared" si="4"/>
        <v>22595166.539999999</v>
      </c>
    </row>
    <row r="73" spans="1:19" s="163" customFormat="1" ht="15.75" x14ac:dyDescent="0.2">
      <c r="A73" s="180"/>
      <c r="B73" s="181" t="s">
        <v>517</v>
      </c>
      <c r="C73" s="192"/>
      <c r="D73" s="192"/>
      <c r="E73" s="192"/>
      <c r="F73" s="183" t="s">
        <v>516</v>
      </c>
      <c r="G73" s="184">
        <f>G81+G83+G89+G90+G91+G98+G92+G94+G99+G100+G96</f>
        <v>21323281.099999998</v>
      </c>
      <c r="H73" s="184">
        <f>H81+H83+H89+H90+H91+H98+H92+H94+H99+H100+H96</f>
        <v>21323281.099999998</v>
      </c>
      <c r="I73" s="184">
        <f t="shared" ref="I73:S73" si="9">I81+I83+I89+I90+I91+I98+I92+I94+I99+I100+I96</f>
        <v>14187675.9</v>
      </c>
      <c r="J73" s="184">
        <f t="shared" si="9"/>
        <v>2608341.3600000003</v>
      </c>
      <c r="K73" s="184">
        <f t="shared" si="9"/>
        <v>0</v>
      </c>
      <c r="L73" s="184">
        <f t="shared" si="6"/>
        <v>1271885.44</v>
      </c>
      <c r="M73" s="185">
        <f t="shared" si="9"/>
        <v>0</v>
      </c>
      <c r="N73" s="185">
        <f t="shared" si="9"/>
        <v>0</v>
      </c>
      <c r="O73" s="184">
        <f t="shared" si="9"/>
        <v>458271.33</v>
      </c>
      <c r="P73" s="184">
        <f t="shared" si="9"/>
        <v>18513.45</v>
      </c>
      <c r="Q73" s="184">
        <f t="shared" si="9"/>
        <v>14964.2</v>
      </c>
      <c r="R73" s="178">
        <f>R81+R83+R89+R90+R92+R94+R96+R98+R99+R100</f>
        <v>813614.11</v>
      </c>
      <c r="S73" s="190">
        <f t="shared" si="9"/>
        <v>22595166.539999999</v>
      </c>
    </row>
    <row r="74" spans="1:19" s="163" customFormat="1" ht="31.5" x14ac:dyDescent="0.2">
      <c r="A74" s="180"/>
      <c r="B74" s="181"/>
      <c r="C74" s="192"/>
      <c r="D74" s="192"/>
      <c r="E74" s="192"/>
      <c r="F74" s="186" t="s">
        <v>591</v>
      </c>
      <c r="G74" s="184">
        <f>H74</f>
        <v>8141892.2300000004</v>
      </c>
      <c r="H74" s="184">
        <f>H84</f>
        <v>8141892.2300000004</v>
      </c>
      <c r="I74" s="184">
        <f>I84</f>
        <v>6673571.2999999998</v>
      </c>
      <c r="J74" s="184"/>
      <c r="K74" s="184"/>
      <c r="L74" s="184">
        <f t="shared" si="6"/>
        <v>0</v>
      </c>
      <c r="M74" s="185"/>
      <c r="N74" s="279"/>
      <c r="O74" s="184"/>
      <c r="P74" s="184"/>
      <c r="Q74" s="184"/>
      <c r="R74" s="178">
        <f t="shared" si="3"/>
        <v>0</v>
      </c>
      <c r="S74" s="190">
        <f t="shared" si="4"/>
        <v>8141892.2300000004</v>
      </c>
    </row>
    <row r="75" spans="1:19" s="163" customFormat="1" ht="94.5" hidden="1" x14ac:dyDescent="0.2">
      <c r="A75" s="180"/>
      <c r="B75" s="181"/>
      <c r="C75" s="192"/>
      <c r="D75" s="192"/>
      <c r="E75" s="192"/>
      <c r="F75" s="332" t="s">
        <v>518</v>
      </c>
      <c r="G75" s="184">
        <f>H75</f>
        <v>0</v>
      </c>
      <c r="H75" s="184">
        <f>H85</f>
        <v>0</v>
      </c>
      <c r="I75" s="184"/>
      <c r="J75" s="184"/>
      <c r="K75" s="184"/>
      <c r="L75" s="184">
        <f t="shared" si="6"/>
        <v>0</v>
      </c>
      <c r="M75" s="185">
        <f>M95</f>
        <v>0</v>
      </c>
      <c r="N75" s="185">
        <f>N95</f>
        <v>0</v>
      </c>
      <c r="O75" s="184"/>
      <c r="P75" s="184"/>
      <c r="Q75" s="184"/>
      <c r="R75" s="178">
        <f t="shared" si="3"/>
        <v>0</v>
      </c>
      <c r="S75" s="190">
        <f t="shared" si="4"/>
        <v>0</v>
      </c>
    </row>
    <row r="76" spans="1:19" s="163" customFormat="1" ht="78.75" hidden="1" x14ac:dyDescent="0.2">
      <c r="A76" s="180"/>
      <c r="B76" s="181"/>
      <c r="C76" s="192"/>
      <c r="D76" s="192"/>
      <c r="E76" s="192"/>
      <c r="F76" s="210" t="s">
        <v>519</v>
      </c>
      <c r="G76" s="184"/>
      <c r="H76" s="187"/>
      <c r="I76" s="187"/>
      <c r="J76" s="187"/>
      <c r="K76" s="187"/>
      <c r="L76" s="184">
        <f t="shared" si="6"/>
        <v>0</v>
      </c>
      <c r="M76" s="185">
        <v>0</v>
      </c>
      <c r="N76" s="185">
        <f>N101</f>
        <v>0</v>
      </c>
      <c r="O76" s="187"/>
      <c r="P76" s="187"/>
      <c r="Q76" s="187"/>
      <c r="R76" s="178">
        <f t="shared" si="3"/>
        <v>0</v>
      </c>
      <c r="S76" s="190">
        <f>G76+L76</f>
        <v>0</v>
      </c>
    </row>
    <row r="77" spans="1:19" s="163" customFormat="1" ht="55.5" customHeight="1" x14ac:dyDescent="0.2">
      <c r="A77" s="180"/>
      <c r="B77" s="181"/>
      <c r="C77" s="192"/>
      <c r="D77" s="192"/>
      <c r="E77" s="192"/>
      <c r="F77" s="186" t="s">
        <v>520</v>
      </c>
      <c r="G77" s="184">
        <f>G93+G97</f>
        <v>117599.23</v>
      </c>
      <c r="H77" s="184">
        <f>H93+H97</f>
        <v>117599.23</v>
      </c>
      <c r="I77" s="184">
        <f>I93+I97</f>
        <v>95693.68</v>
      </c>
      <c r="J77" s="184">
        <f>J93</f>
        <v>0</v>
      </c>
      <c r="K77" s="187"/>
      <c r="L77" s="184">
        <f t="shared" si="6"/>
        <v>0</v>
      </c>
      <c r="M77" s="185">
        <f>M93+M97</f>
        <v>0</v>
      </c>
      <c r="N77" s="279">
        <f>N93+N97</f>
        <v>0</v>
      </c>
      <c r="O77" s="184">
        <f>O93+O97</f>
        <v>0</v>
      </c>
      <c r="P77" s="184">
        <f>P93+P97</f>
        <v>0</v>
      </c>
      <c r="Q77" s="184">
        <f>Q93+Q97</f>
        <v>0</v>
      </c>
      <c r="R77" s="178">
        <f t="shared" si="3"/>
        <v>0</v>
      </c>
      <c r="S77" s="190">
        <f t="shared" si="4"/>
        <v>117599.23</v>
      </c>
    </row>
    <row r="78" spans="1:19" s="163" customFormat="1" ht="78.75" x14ac:dyDescent="0.2">
      <c r="A78" s="180"/>
      <c r="B78" s="181"/>
      <c r="C78" s="192"/>
      <c r="D78" s="192"/>
      <c r="E78" s="192"/>
      <c r="F78" s="186" t="s">
        <v>521</v>
      </c>
      <c r="G78" s="184">
        <f>G86+G82</f>
        <v>73610.8</v>
      </c>
      <c r="H78" s="184">
        <f>H86+H82</f>
        <v>73610.8</v>
      </c>
      <c r="I78" s="184">
        <f>I86+I82</f>
        <v>60336.72</v>
      </c>
      <c r="J78" s="184">
        <f>J86</f>
        <v>0</v>
      </c>
      <c r="K78" s="187"/>
      <c r="L78" s="184">
        <f t="shared" si="6"/>
        <v>0</v>
      </c>
      <c r="M78" s="185">
        <f>M86+M82</f>
        <v>0</v>
      </c>
      <c r="N78" s="185">
        <f>N86+N82</f>
        <v>0</v>
      </c>
      <c r="O78" s="184">
        <f>O86+O82</f>
        <v>0</v>
      </c>
      <c r="P78" s="184">
        <f>P86+P82</f>
        <v>0</v>
      </c>
      <c r="Q78" s="184">
        <f>Q86+Q82</f>
        <v>0</v>
      </c>
      <c r="R78" s="178">
        <f t="shared" ref="R78:R112" si="10">M78</f>
        <v>0</v>
      </c>
      <c r="S78" s="190">
        <f t="shared" si="4"/>
        <v>73610.8</v>
      </c>
    </row>
    <row r="79" spans="1:19" s="163" customFormat="1" ht="78.75" hidden="1" x14ac:dyDescent="0.2">
      <c r="A79" s="180"/>
      <c r="B79" s="181"/>
      <c r="C79" s="192"/>
      <c r="D79" s="192"/>
      <c r="E79" s="192"/>
      <c r="F79" s="211" t="s">
        <v>522</v>
      </c>
      <c r="G79" s="184">
        <f>G87</f>
        <v>0</v>
      </c>
      <c r="H79" s="187">
        <f>H87</f>
        <v>0</v>
      </c>
      <c r="I79" s="187"/>
      <c r="J79" s="187"/>
      <c r="K79" s="187"/>
      <c r="L79" s="184">
        <f t="shared" si="6"/>
        <v>0</v>
      </c>
      <c r="M79" s="185">
        <f>M87</f>
        <v>0</v>
      </c>
      <c r="N79" s="185">
        <f>N87</f>
        <v>0</v>
      </c>
      <c r="O79" s="184">
        <f>O87</f>
        <v>0</v>
      </c>
      <c r="P79" s="184">
        <f>P87</f>
        <v>0</v>
      </c>
      <c r="Q79" s="184">
        <f>Q87</f>
        <v>0</v>
      </c>
      <c r="R79" s="178">
        <f t="shared" si="10"/>
        <v>0</v>
      </c>
      <c r="S79" s="190">
        <f t="shared" si="4"/>
        <v>0</v>
      </c>
    </row>
    <row r="80" spans="1:19" s="163" customFormat="1" ht="63" hidden="1" x14ac:dyDescent="0.2">
      <c r="A80" s="180"/>
      <c r="B80" s="181"/>
      <c r="C80" s="192"/>
      <c r="D80" s="192"/>
      <c r="E80" s="192"/>
      <c r="F80" s="267" t="s">
        <v>584</v>
      </c>
      <c r="G80" s="184"/>
      <c r="H80" s="187"/>
      <c r="I80" s="187"/>
      <c r="J80" s="187"/>
      <c r="K80" s="187"/>
      <c r="L80" s="184">
        <f t="shared" si="6"/>
        <v>0</v>
      </c>
      <c r="M80" s="185">
        <v>0</v>
      </c>
      <c r="N80" s="185">
        <f>N88</f>
        <v>0</v>
      </c>
      <c r="O80" s="184"/>
      <c r="P80" s="184"/>
      <c r="Q80" s="184"/>
      <c r="R80" s="178">
        <v>0</v>
      </c>
      <c r="S80" s="190">
        <f t="shared" si="4"/>
        <v>0</v>
      </c>
    </row>
    <row r="81" spans="1:19" s="163" customFormat="1" ht="15.75" customHeight="1" x14ac:dyDescent="0.2">
      <c r="A81" s="180"/>
      <c r="B81" s="194" t="s">
        <v>523</v>
      </c>
      <c r="C81" s="192"/>
      <c r="D81" s="200" t="s">
        <v>139</v>
      </c>
      <c r="E81" s="200" t="s">
        <v>524</v>
      </c>
      <c r="F81" s="186" t="s">
        <v>525</v>
      </c>
      <c r="G81" s="184">
        <f t="shared" ref="G81:G99" si="11">H81+K81</f>
        <v>5755018.9199999999</v>
      </c>
      <c r="H81" s="187">
        <v>5755018.9199999999</v>
      </c>
      <c r="I81" s="187">
        <v>3507640.9</v>
      </c>
      <c r="J81" s="187">
        <v>1167271.3700000001</v>
      </c>
      <c r="K81" s="187"/>
      <c r="L81" s="184">
        <f t="shared" si="6"/>
        <v>97880.24</v>
      </c>
      <c r="M81" s="191">
        <v>0</v>
      </c>
      <c r="N81" s="191">
        <v>0</v>
      </c>
      <c r="O81" s="187">
        <v>80575.22</v>
      </c>
      <c r="P81" s="187"/>
      <c r="Q81" s="187">
        <v>0</v>
      </c>
      <c r="R81" s="334">
        <v>17305.02</v>
      </c>
      <c r="S81" s="190">
        <f t="shared" si="4"/>
        <v>5852899.1600000001</v>
      </c>
    </row>
    <row r="82" spans="1:19" s="163" customFormat="1" ht="78.75" x14ac:dyDescent="0.2">
      <c r="A82" s="180"/>
      <c r="B82" s="194"/>
      <c r="C82" s="192"/>
      <c r="D82" s="200"/>
      <c r="E82" s="200"/>
      <c r="F82" s="186" t="s">
        <v>521</v>
      </c>
      <c r="G82" s="184">
        <f t="shared" si="11"/>
        <v>12613.14</v>
      </c>
      <c r="H82" s="187">
        <v>12613.14</v>
      </c>
      <c r="I82" s="187">
        <v>10338.64</v>
      </c>
      <c r="J82" s="187"/>
      <c r="K82" s="187"/>
      <c r="L82" s="184">
        <f t="shared" si="6"/>
        <v>0</v>
      </c>
      <c r="M82" s="191">
        <v>0</v>
      </c>
      <c r="N82" s="191">
        <v>0</v>
      </c>
      <c r="O82" s="187"/>
      <c r="P82" s="187"/>
      <c r="Q82" s="187"/>
      <c r="R82" s="178">
        <f t="shared" si="10"/>
        <v>0</v>
      </c>
      <c r="S82" s="190">
        <f t="shared" si="4"/>
        <v>12613.14</v>
      </c>
    </row>
    <row r="83" spans="1:19" s="163" customFormat="1" ht="78.75" x14ac:dyDescent="0.2">
      <c r="A83" s="180"/>
      <c r="B83" s="198" t="s">
        <v>526</v>
      </c>
      <c r="C83" s="200"/>
      <c r="D83" s="200" t="s">
        <v>140</v>
      </c>
      <c r="E83" s="200" t="s">
        <v>527</v>
      </c>
      <c r="F83" s="186" t="s">
        <v>528</v>
      </c>
      <c r="G83" s="184">
        <f t="shared" si="11"/>
        <v>13035427.869999999</v>
      </c>
      <c r="H83" s="187">
        <v>13035427.869999999</v>
      </c>
      <c r="I83" s="187">
        <v>9033389.5800000001</v>
      </c>
      <c r="J83" s="191">
        <v>1162392.69</v>
      </c>
      <c r="K83" s="187"/>
      <c r="L83" s="184">
        <f t="shared" ref="L83:L115" si="12">O83+R83</f>
        <v>807626.69</v>
      </c>
      <c r="M83" s="191">
        <v>0</v>
      </c>
      <c r="N83" s="191">
        <v>0</v>
      </c>
      <c r="O83" s="187">
        <v>237354.59</v>
      </c>
      <c r="P83" s="187"/>
      <c r="Q83" s="187">
        <v>564.20000000000005</v>
      </c>
      <c r="R83" s="334">
        <v>570272.1</v>
      </c>
      <c r="S83" s="190">
        <f t="shared" si="4"/>
        <v>13843054.559999999</v>
      </c>
    </row>
    <row r="84" spans="1:19" s="163" customFormat="1" ht="31.5" x14ac:dyDescent="0.2">
      <c r="A84" s="180"/>
      <c r="B84" s="198"/>
      <c r="C84" s="200"/>
      <c r="D84" s="200"/>
      <c r="E84" s="200"/>
      <c r="F84" s="186" t="s">
        <v>616</v>
      </c>
      <c r="G84" s="184">
        <f t="shared" si="11"/>
        <v>8141892.2300000004</v>
      </c>
      <c r="H84" s="207">
        <v>8141892.2300000004</v>
      </c>
      <c r="I84" s="187">
        <v>6673571.2999999998</v>
      </c>
      <c r="J84" s="187"/>
      <c r="K84" s="187"/>
      <c r="L84" s="184">
        <f t="shared" si="12"/>
        <v>0</v>
      </c>
      <c r="M84" s="191"/>
      <c r="N84" s="281"/>
      <c r="O84" s="187"/>
      <c r="P84" s="187"/>
      <c r="Q84" s="187"/>
      <c r="R84" s="178">
        <f t="shared" si="10"/>
        <v>0</v>
      </c>
      <c r="S84" s="190">
        <f t="shared" si="4"/>
        <v>8141892.2300000004</v>
      </c>
    </row>
    <row r="85" spans="1:19" s="163" customFormat="1" ht="94.5" hidden="1" x14ac:dyDescent="0.2">
      <c r="A85" s="180"/>
      <c r="B85" s="198"/>
      <c r="C85" s="200"/>
      <c r="D85" s="200"/>
      <c r="E85" s="200"/>
      <c r="F85" s="332" t="s">
        <v>518</v>
      </c>
      <c r="G85" s="331">
        <f t="shared" si="11"/>
        <v>0</v>
      </c>
      <c r="H85" s="330">
        <v>0</v>
      </c>
      <c r="I85" s="329">
        <v>0</v>
      </c>
      <c r="J85" s="187"/>
      <c r="K85" s="187"/>
      <c r="L85" s="184">
        <f t="shared" si="12"/>
        <v>0</v>
      </c>
      <c r="M85" s="191"/>
      <c r="N85" s="281"/>
      <c r="O85" s="187"/>
      <c r="P85" s="187"/>
      <c r="Q85" s="187"/>
      <c r="R85" s="178">
        <f t="shared" si="10"/>
        <v>0</v>
      </c>
      <c r="S85" s="190">
        <f t="shared" si="4"/>
        <v>0</v>
      </c>
    </row>
    <row r="86" spans="1:19" s="163" customFormat="1" ht="78.75" x14ac:dyDescent="0.2">
      <c r="A86" s="180"/>
      <c r="B86" s="198"/>
      <c r="C86" s="200"/>
      <c r="D86" s="200"/>
      <c r="E86" s="200"/>
      <c r="F86" s="186" t="s">
        <v>521</v>
      </c>
      <c r="G86" s="184">
        <f t="shared" si="11"/>
        <v>60997.66</v>
      </c>
      <c r="H86" s="207">
        <v>60997.66</v>
      </c>
      <c r="I86" s="187">
        <v>49998.080000000002</v>
      </c>
      <c r="J86" s="187"/>
      <c r="K86" s="187"/>
      <c r="L86" s="184">
        <f t="shared" si="12"/>
        <v>0</v>
      </c>
      <c r="M86" s="191">
        <v>0</v>
      </c>
      <c r="N86" s="191">
        <v>0</v>
      </c>
      <c r="O86" s="187"/>
      <c r="P86" s="187"/>
      <c r="Q86" s="187"/>
      <c r="R86" s="178">
        <f t="shared" si="10"/>
        <v>0</v>
      </c>
      <c r="S86" s="190">
        <f t="shared" si="4"/>
        <v>60997.66</v>
      </c>
    </row>
    <row r="87" spans="1:19" s="163" customFormat="1" ht="78.75" hidden="1" x14ac:dyDescent="0.2">
      <c r="A87" s="180"/>
      <c r="B87" s="198"/>
      <c r="C87" s="200"/>
      <c r="D87" s="200"/>
      <c r="E87" s="200"/>
      <c r="F87" s="211" t="s">
        <v>522</v>
      </c>
      <c r="G87" s="184">
        <f t="shared" si="11"/>
        <v>0</v>
      </c>
      <c r="H87" s="207">
        <v>0</v>
      </c>
      <c r="I87" s="187"/>
      <c r="J87" s="187"/>
      <c r="K87" s="187"/>
      <c r="L87" s="184">
        <f t="shared" si="12"/>
        <v>0</v>
      </c>
      <c r="M87" s="191">
        <v>0</v>
      </c>
      <c r="N87" s="191">
        <v>0</v>
      </c>
      <c r="O87" s="187"/>
      <c r="P87" s="187"/>
      <c r="Q87" s="187"/>
      <c r="R87" s="178">
        <f t="shared" si="10"/>
        <v>0</v>
      </c>
      <c r="S87" s="190">
        <f t="shared" si="4"/>
        <v>0</v>
      </c>
    </row>
    <row r="88" spans="1:19" s="163" customFormat="1" ht="63" hidden="1" x14ac:dyDescent="0.2">
      <c r="A88" s="180"/>
      <c r="B88" s="198"/>
      <c r="C88" s="200"/>
      <c r="D88" s="200"/>
      <c r="E88" s="200"/>
      <c r="F88" s="267" t="s">
        <v>584</v>
      </c>
      <c r="G88" s="184"/>
      <c r="H88" s="207"/>
      <c r="I88" s="187"/>
      <c r="J88" s="187"/>
      <c r="K88" s="187"/>
      <c r="L88" s="184">
        <f t="shared" si="12"/>
        <v>0</v>
      </c>
      <c r="M88" s="191">
        <v>0</v>
      </c>
      <c r="N88" s="191">
        <v>0</v>
      </c>
      <c r="O88" s="187"/>
      <c r="P88" s="187"/>
      <c r="Q88" s="187"/>
      <c r="R88" s="178">
        <f t="shared" si="10"/>
        <v>0</v>
      </c>
      <c r="S88" s="190">
        <f t="shared" si="4"/>
        <v>0</v>
      </c>
    </row>
    <row r="89" spans="1:19" s="163" customFormat="1" ht="47.25" x14ac:dyDescent="0.2">
      <c r="A89" s="180"/>
      <c r="B89" s="198" t="s">
        <v>529</v>
      </c>
      <c r="C89" s="200"/>
      <c r="D89" s="200" t="s">
        <v>141</v>
      </c>
      <c r="E89" s="200" t="s">
        <v>530</v>
      </c>
      <c r="F89" s="186" t="s">
        <v>142</v>
      </c>
      <c r="G89" s="184">
        <f t="shared" si="11"/>
        <v>984104.13</v>
      </c>
      <c r="H89" s="187">
        <v>984104.13</v>
      </c>
      <c r="I89" s="187">
        <v>710814.15</v>
      </c>
      <c r="J89" s="187">
        <v>105499.33</v>
      </c>
      <c r="K89" s="187"/>
      <c r="L89" s="184">
        <f t="shared" si="12"/>
        <v>5506.12</v>
      </c>
      <c r="M89" s="191"/>
      <c r="N89" s="281"/>
      <c r="O89" s="187">
        <v>5506.12</v>
      </c>
      <c r="P89" s="187"/>
      <c r="Q89" s="187">
        <v>0</v>
      </c>
      <c r="R89" s="178">
        <f t="shared" si="10"/>
        <v>0</v>
      </c>
      <c r="S89" s="190">
        <f t="shared" si="4"/>
        <v>989610.25</v>
      </c>
    </row>
    <row r="90" spans="1:19" s="163" customFormat="1" ht="31.5" x14ac:dyDescent="0.2">
      <c r="A90" s="180"/>
      <c r="B90" s="198" t="s">
        <v>531</v>
      </c>
      <c r="C90" s="200"/>
      <c r="D90" s="200" t="s">
        <v>223</v>
      </c>
      <c r="E90" s="200" t="s">
        <v>532</v>
      </c>
      <c r="F90" s="186" t="s">
        <v>257</v>
      </c>
      <c r="G90" s="184">
        <f t="shared" si="11"/>
        <v>191968.43</v>
      </c>
      <c r="H90" s="187">
        <v>191968.43</v>
      </c>
      <c r="I90" s="187">
        <v>153930</v>
      </c>
      <c r="J90" s="187">
        <v>1919.02</v>
      </c>
      <c r="K90" s="187"/>
      <c r="L90" s="184">
        <f t="shared" si="12"/>
        <v>0</v>
      </c>
      <c r="M90" s="191"/>
      <c r="N90" s="281"/>
      <c r="O90" s="187"/>
      <c r="P90" s="187"/>
      <c r="Q90" s="187"/>
      <c r="R90" s="178">
        <f t="shared" si="10"/>
        <v>0</v>
      </c>
      <c r="S90" s="190">
        <f t="shared" si="4"/>
        <v>191968.43</v>
      </c>
    </row>
    <row r="91" spans="1:19" s="163" customFormat="1" ht="15.75" hidden="1" x14ac:dyDescent="0.2">
      <c r="A91" s="180"/>
      <c r="B91" s="199"/>
      <c r="C91" s="200"/>
      <c r="D91" s="200"/>
      <c r="E91" s="200"/>
      <c r="F91" s="193"/>
      <c r="G91" s="185"/>
      <c r="H91" s="185"/>
      <c r="I91" s="185"/>
      <c r="J91" s="185"/>
      <c r="K91" s="185"/>
      <c r="L91" s="184">
        <f t="shared" si="12"/>
        <v>0</v>
      </c>
      <c r="M91" s="191"/>
      <c r="N91" s="281"/>
      <c r="O91" s="191"/>
      <c r="P91" s="191"/>
      <c r="Q91" s="191"/>
      <c r="R91" s="178">
        <f t="shared" si="10"/>
        <v>0</v>
      </c>
      <c r="S91" s="190">
        <f t="shared" si="4"/>
        <v>0</v>
      </c>
    </row>
    <row r="92" spans="1:19" s="163" customFormat="1" ht="31.5" x14ac:dyDescent="0.2">
      <c r="A92" s="180"/>
      <c r="B92" s="199" t="s">
        <v>533</v>
      </c>
      <c r="C92" s="200"/>
      <c r="D92" s="200" t="s">
        <v>224</v>
      </c>
      <c r="E92" s="200" t="s">
        <v>532</v>
      </c>
      <c r="F92" s="193" t="s">
        <v>534</v>
      </c>
      <c r="G92" s="185">
        <f>H92+K92</f>
        <v>1187102.92</v>
      </c>
      <c r="H92" s="191">
        <v>1187102.92</v>
      </c>
      <c r="I92" s="191">
        <v>686207.59</v>
      </c>
      <c r="J92" s="191">
        <v>171258.95</v>
      </c>
      <c r="K92" s="191"/>
      <c r="L92" s="184">
        <f t="shared" si="12"/>
        <v>99119.76</v>
      </c>
      <c r="M92" s="191">
        <v>0</v>
      </c>
      <c r="N92" s="191">
        <v>0</v>
      </c>
      <c r="O92" s="191">
        <v>99119.76</v>
      </c>
      <c r="P92" s="191">
        <v>18513.45</v>
      </c>
      <c r="Q92" s="191">
        <v>14400</v>
      </c>
      <c r="R92" s="178">
        <f t="shared" si="10"/>
        <v>0</v>
      </c>
      <c r="S92" s="190">
        <f t="shared" ref="S92:S112" si="13">G92+L92</f>
        <v>1286222.68</v>
      </c>
    </row>
    <row r="93" spans="1:19" s="163" customFormat="1" ht="45.75" hidden="1" customHeight="1" x14ac:dyDescent="0.2">
      <c r="A93" s="180"/>
      <c r="B93" s="199"/>
      <c r="C93" s="200"/>
      <c r="D93" s="200"/>
      <c r="E93" s="200"/>
      <c r="F93" s="186" t="s">
        <v>520</v>
      </c>
      <c r="G93" s="185">
        <f>H93+K93</f>
        <v>0</v>
      </c>
      <c r="H93" s="191"/>
      <c r="I93" s="191"/>
      <c r="J93" s="185"/>
      <c r="K93" s="191"/>
      <c r="L93" s="184">
        <f t="shared" si="12"/>
        <v>0</v>
      </c>
      <c r="M93" s="191"/>
      <c r="N93" s="281"/>
      <c r="O93" s="191"/>
      <c r="P93" s="191"/>
      <c r="Q93" s="191"/>
      <c r="R93" s="178">
        <f t="shared" si="10"/>
        <v>0</v>
      </c>
      <c r="S93" s="190">
        <f t="shared" si="13"/>
        <v>0</v>
      </c>
    </row>
    <row r="94" spans="1:19" s="163" customFormat="1" ht="15.75" x14ac:dyDescent="0.2">
      <c r="A94" s="180"/>
      <c r="B94" s="199" t="s">
        <v>535</v>
      </c>
      <c r="C94" s="200"/>
      <c r="D94" s="200" t="s">
        <v>225</v>
      </c>
      <c r="E94" s="200" t="s">
        <v>532</v>
      </c>
      <c r="F94" s="193" t="s">
        <v>536</v>
      </c>
      <c r="G94" s="185">
        <f>H94+K94</f>
        <v>51542.1</v>
      </c>
      <c r="H94" s="191">
        <v>51542.1</v>
      </c>
      <c r="I94" s="191"/>
      <c r="J94" s="191"/>
      <c r="K94" s="191"/>
      <c r="L94" s="184">
        <f t="shared" si="12"/>
        <v>0</v>
      </c>
      <c r="M94" s="191">
        <v>0</v>
      </c>
      <c r="N94" s="191">
        <v>0</v>
      </c>
      <c r="O94" s="191"/>
      <c r="P94" s="191"/>
      <c r="Q94" s="191"/>
      <c r="R94" s="178">
        <f t="shared" si="10"/>
        <v>0</v>
      </c>
      <c r="S94" s="190">
        <f t="shared" si="13"/>
        <v>51542.1</v>
      </c>
    </row>
    <row r="95" spans="1:19" s="163" customFormat="1" ht="94.5" hidden="1" x14ac:dyDescent="0.2">
      <c r="A95" s="180"/>
      <c r="B95" s="199"/>
      <c r="C95" s="200"/>
      <c r="D95" s="200"/>
      <c r="E95" s="200"/>
      <c r="F95" s="186" t="s">
        <v>518</v>
      </c>
      <c r="G95" s="185"/>
      <c r="H95" s="191"/>
      <c r="I95" s="191"/>
      <c r="J95" s="191"/>
      <c r="K95" s="191"/>
      <c r="L95" s="184">
        <f t="shared" si="12"/>
        <v>0</v>
      </c>
      <c r="M95" s="191">
        <v>0</v>
      </c>
      <c r="N95" s="191">
        <v>0</v>
      </c>
      <c r="O95" s="191"/>
      <c r="P95" s="191"/>
      <c r="Q95" s="191"/>
      <c r="R95" s="178">
        <f t="shared" si="10"/>
        <v>0</v>
      </c>
      <c r="S95" s="190">
        <f t="shared" si="13"/>
        <v>0</v>
      </c>
    </row>
    <row r="96" spans="1:19" s="163" customFormat="1" ht="31.5" x14ac:dyDescent="0.2">
      <c r="A96" s="180"/>
      <c r="B96" s="199" t="s">
        <v>537</v>
      </c>
      <c r="C96" s="200"/>
      <c r="D96" s="200" t="s">
        <v>332</v>
      </c>
      <c r="E96" s="200" t="s">
        <v>532</v>
      </c>
      <c r="F96" s="193" t="s">
        <v>538</v>
      </c>
      <c r="G96" s="185">
        <f>H96+K96</f>
        <v>118116.73</v>
      </c>
      <c r="H96" s="191">
        <v>118116.73</v>
      </c>
      <c r="I96" s="191">
        <v>95693.68</v>
      </c>
      <c r="J96" s="191"/>
      <c r="K96" s="191"/>
      <c r="L96" s="184">
        <f t="shared" si="12"/>
        <v>261752.63</v>
      </c>
      <c r="M96" s="191"/>
      <c r="N96" s="281"/>
      <c r="O96" s="191">
        <v>35715.64</v>
      </c>
      <c r="P96" s="191"/>
      <c r="Q96" s="191"/>
      <c r="R96" s="334">
        <v>226036.99</v>
      </c>
      <c r="S96" s="190">
        <f t="shared" si="13"/>
        <v>379869.36</v>
      </c>
    </row>
    <row r="97" spans="1:19" s="163" customFormat="1" ht="48.75" customHeight="1" x14ac:dyDescent="0.2">
      <c r="A97" s="180"/>
      <c r="B97" s="199"/>
      <c r="C97" s="200"/>
      <c r="D97" s="200"/>
      <c r="E97" s="200"/>
      <c r="F97" s="186" t="s">
        <v>520</v>
      </c>
      <c r="G97" s="185">
        <f>H97+K97</f>
        <v>117599.23</v>
      </c>
      <c r="H97" s="191">
        <v>117599.23</v>
      </c>
      <c r="I97" s="191">
        <v>95693.68</v>
      </c>
      <c r="J97" s="191"/>
      <c r="K97" s="191"/>
      <c r="L97" s="184">
        <f t="shared" si="12"/>
        <v>0</v>
      </c>
      <c r="M97" s="191"/>
      <c r="N97" s="281"/>
      <c r="O97" s="191"/>
      <c r="P97" s="191"/>
      <c r="Q97" s="191"/>
      <c r="R97" s="178">
        <f t="shared" si="10"/>
        <v>0</v>
      </c>
      <c r="S97" s="190">
        <f t="shared" si="13"/>
        <v>117599.23</v>
      </c>
    </row>
    <row r="98" spans="1:19" s="163" customFormat="1" ht="78.75" hidden="1" x14ac:dyDescent="0.2">
      <c r="A98" s="180"/>
      <c r="B98" s="198" t="s">
        <v>539</v>
      </c>
      <c r="C98" s="200"/>
      <c r="D98" s="192" t="s">
        <v>227</v>
      </c>
      <c r="E98" s="192" t="s">
        <v>227</v>
      </c>
      <c r="F98" s="186" t="s">
        <v>438</v>
      </c>
      <c r="G98" s="184">
        <f t="shared" si="11"/>
        <v>0</v>
      </c>
      <c r="H98" s="187">
        <v>0</v>
      </c>
      <c r="I98" s="187"/>
      <c r="J98" s="187"/>
      <c r="K98" s="187"/>
      <c r="L98" s="184">
        <f t="shared" si="12"/>
        <v>0</v>
      </c>
      <c r="M98" s="191"/>
      <c r="N98" s="281"/>
      <c r="O98" s="187"/>
      <c r="P98" s="187"/>
      <c r="Q98" s="187">
        <f>P98</f>
        <v>0</v>
      </c>
      <c r="R98" s="178">
        <f t="shared" si="10"/>
        <v>0</v>
      </c>
      <c r="S98" s="190">
        <f t="shared" si="13"/>
        <v>0</v>
      </c>
    </row>
    <row r="99" spans="1:19" s="163" customFormat="1" ht="15.75" hidden="1" x14ac:dyDescent="0.2">
      <c r="A99" s="180"/>
      <c r="B99" s="198" t="s">
        <v>540</v>
      </c>
      <c r="C99" s="200"/>
      <c r="D99" s="192" t="s">
        <v>313</v>
      </c>
      <c r="E99" s="192" t="s">
        <v>474</v>
      </c>
      <c r="F99" s="186" t="s">
        <v>314</v>
      </c>
      <c r="G99" s="184">
        <f t="shared" si="11"/>
        <v>0</v>
      </c>
      <c r="H99" s="187"/>
      <c r="I99" s="187"/>
      <c r="J99" s="187"/>
      <c r="K99" s="187"/>
      <c r="L99" s="184">
        <f t="shared" si="12"/>
        <v>0</v>
      </c>
      <c r="M99" s="191">
        <v>0</v>
      </c>
      <c r="N99" s="191">
        <v>0</v>
      </c>
      <c r="O99" s="187"/>
      <c r="P99" s="187"/>
      <c r="Q99" s="187"/>
      <c r="R99" s="178">
        <f t="shared" si="10"/>
        <v>0</v>
      </c>
      <c r="S99" s="190">
        <f t="shared" si="13"/>
        <v>0</v>
      </c>
    </row>
    <row r="100" spans="1:19" s="163" customFormat="1" ht="47.25" hidden="1" x14ac:dyDescent="0.2">
      <c r="A100" s="180"/>
      <c r="B100" s="198" t="s">
        <v>541</v>
      </c>
      <c r="C100" s="200"/>
      <c r="D100" s="192" t="s">
        <v>251</v>
      </c>
      <c r="E100" s="192" t="s">
        <v>481</v>
      </c>
      <c r="F100" s="212" t="s">
        <v>484</v>
      </c>
      <c r="G100" s="184"/>
      <c r="H100" s="187"/>
      <c r="I100" s="187"/>
      <c r="J100" s="187"/>
      <c r="K100" s="187"/>
      <c r="L100" s="184">
        <f t="shared" si="12"/>
        <v>0</v>
      </c>
      <c r="M100" s="191">
        <v>0</v>
      </c>
      <c r="N100" s="191">
        <v>0</v>
      </c>
      <c r="O100" s="187"/>
      <c r="P100" s="187"/>
      <c r="Q100" s="187"/>
      <c r="R100" s="178">
        <f t="shared" si="10"/>
        <v>0</v>
      </c>
      <c r="S100" s="190">
        <f t="shared" si="13"/>
        <v>0</v>
      </c>
    </row>
    <row r="101" spans="1:19" s="163" customFormat="1" ht="78.75" hidden="1" x14ac:dyDescent="0.2">
      <c r="A101" s="180"/>
      <c r="B101" s="198"/>
      <c r="C101" s="200"/>
      <c r="D101" s="192"/>
      <c r="E101" s="192"/>
      <c r="F101" s="210" t="s">
        <v>519</v>
      </c>
      <c r="G101" s="184"/>
      <c r="H101" s="187"/>
      <c r="I101" s="187"/>
      <c r="J101" s="187"/>
      <c r="K101" s="187"/>
      <c r="L101" s="184">
        <f t="shared" si="12"/>
        <v>0</v>
      </c>
      <c r="M101" s="191">
        <v>0</v>
      </c>
      <c r="N101" s="191">
        <v>0</v>
      </c>
      <c r="O101" s="187"/>
      <c r="P101" s="187"/>
      <c r="Q101" s="187"/>
      <c r="R101" s="178">
        <f t="shared" si="10"/>
        <v>0</v>
      </c>
      <c r="S101" s="190">
        <f t="shared" si="13"/>
        <v>0</v>
      </c>
    </row>
    <row r="102" spans="1:19" s="163" customFormat="1" ht="15.75" x14ac:dyDescent="0.2">
      <c r="A102" s="180"/>
      <c r="B102" s="181" t="s">
        <v>542</v>
      </c>
      <c r="C102" s="192"/>
      <c r="D102" s="192"/>
      <c r="E102" s="192"/>
      <c r="F102" s="183" t="s">
        <v>543</v>
      </c>
      <c r="G102" s="184">
        <f>G103</f>
        <v>2148228.09</v>
      </c>
      <c r="H102" s="184">
        <f t="shared" ref="H102:Q102" si="14">H103</f>
        <v>2148228.09</v>
      </c>
      <c r="I102" s="184">
        <f t="shared" si="14"/>
        <v>1711102.3599999999</v>
      </c>
      <c r="J102" s="184">
        <f t="shared" si="14"/>
        <v>10707.560000000001</v>
      </c>
      <c r="K102" s="184">
        <f t="shared" si="14"/>
        <v>0</v>
      </c>
      <c r="L102" s="184">
        <f t="shared" si="12"/>
        <v>35176.53</v>
      </c>
      <c r="M102" s="185">
        <f t="shared" si="14"/>
        <v>0</v>
      </c>
      <c r="N102" s="185">
        <f t="shared" si="14"/>
        <v>0</v>
      </c>
      <c r="O102" s="184">
        <f t="shared" si="14"/>
        <v>27010.57</v>
      </c>
      <c r="P102" s="184">
        <f t="shared" si="14"/>
        <v>22139.81</v>
      </c>
      <c r="Q102" s="184">
        <f t="shared" si="14"/>
        <v>0</v>
      </c>
      <c r="R102" s="178">
        <f>R103</f>
        <v>8165.96</v>
      </c>
      <c r="S102" s="190">
        <f t="shared" si="13"/>
        <v>2183404.6199999996</v>
      </c>
    </row>
    <row r="103" spans="1:19" s="163" customFormat="1" ht="15.75" x14ac:dyDescent="0.2">
      <c r="A103" s="180"/>
      <c r="B103" s="181" t="s">
        <v>544</v>
      </c>
      <c r="C103" s="192"/>
      <c r="D103" s="192"/>
      <c r="E103" s="192"/>
      <c r="F103" s="183" t="s">
        <v>543</v>
      </c>
      <c r="G103" s="184">
        <f>G106+G107+G108+G104+G109+G105+G111+G112</f>
        <v>2148228.09</v>
      </c>
      <c r="H103" s="184">
        <f>H106+H107+H108+H104+H109+H105+H111+H112</f>
        <v>2148228.09</v>
      </c>
      <c r="I103" s="184">
        <f>I106+I107+I108+I104+I109+I105+I111+I112</f>
        <v>1711102.3599999999</v>
      </c>
      <c r="J103" s="184">
        <f>J106+J107+J108+J104+J109+J105+J111+J112</f>
        <v>10707.560000000001</v>
      </c>
      <c r="K103" s="184">
        <f>K107+K108+K104+K109+K105+K111+K112</f>
        <v>0</v>
      </c>
      <c r="L103" s="184">
        <f>O103+R103</f>
        <v>35176.53</v>
      </c>
      <c r="M103" s="185">
        <f t="shared" ref="M103:S103" si="15">M107+M108+M104+M109+M105+M111+M112+M110</f>
        <v>0</v>
      </c>
      <c r="N103" s="185">
        <f t="shared" si="15"/>
        <v>0</v>
      </c>
      <c r="O103" s="184">
        <f t="shared" si="15"/>
        <v>27010.57</v>
      </c>
      <c r="P103" s="184">
        <f t="shared" si="15"/>
        <v>22139.81</v>
      </c>
      <c r="Q103" s="184">
        <f t="shared" si="15"/>
        <v>0</v>
      </c>
      <c r="R103" s="178">
        <f>R104+R105+R107+R108+R109+R111+R112</f>
        <v>8165.96</v>
      </c>
      <c r="S103" s="184">
        <f t="shared" si="15"/>
        <v>2166896.08</v>
      </c>
    </row>
    <row r="104" spans="1:19" s="163" customFormat="1" ht="63" x14ac:dyDescent="0.2">
      <c r="A104" s="180"/>
      <c r="B104" s="198" t="s">
        <v>545</v>
      </c>
      <c r="C104" s="200"/>
      <c r="D104" s="200" t="s">
        <v>222</v>
      </c>
      <c r="E104" s="200" t="s">
        <v>530</v>
      </c>
      <c r="F104" s="186" t="s">
        <v>546</v>
      </c>
      <c r="G104" s="184">
        <f>H104+K104</f>
        <v>792266.59</v>
      </c>
      <c r="H104" s="187">
        <v>792266.59</v>
      </c>
      <c r="I104" s="187">
        <v>649124.17000000004</v>
      </c>
      <c r="J104" s="187">
        <v>0</v>
      </c>
      <c r="K104" s="187"/>
      <c r="L104" s="184">
        <f t="shared" si="12"/>
        <v>27010.57</v>
      </c>
      <c r="M104" s="191"/>
      <c r="N104" s="281"/>
      <c r="O104" s="187">
        <v>27010.57</v>
      </c>
      <c r="P104" s="187">
        <v>22139.81</v>
      </c>
      <c r="Q104" s="187">
        <v>0</v>
      </c>
      <c r="R104" s="178">
        <f t="shared" si="10"/>
        <v>0</v>
      </c>
      <c r="S104" s="190">
        <f t="shared" si="13"/>
        <v>819277.15999999992</v>
      </c>
    </row>
    <row r="105" spans="1:19" s="163" customFormat="1" ht="15.75" x14ac:dyDescent="0.2">
      <c r="A105" s="180"/>
      <c r="B105" s="198" t="s">
        <v>547</v>
      </c>
      <c r="C105" s="200"/>
      <c r="D105" s="200" t="s">
        <v>232</v>
      </c>
      <c r="E105" s="200" t="s">
        <v>548</v>
      </c>
      <c r="F105" s="186" t="s">
        <v>549</v>
      </c>
      <c r="G105" s="184">
        <f t="shared" ref="G105:G112" si="16">H105+K105</f>
        <v>547326.97</v>
      </c>
      <c r="H105" s="187">
        <v>547326.97</v>
      </c>
      <c r="I105" s="187">
        <v>441365.86</v>
      </c>
      <c r="J105" s="187">
        <v>2829.51</v>
      </c>
      <c r="K105" s="184"/>
      <c r="L105" s="184">
        <f t="shared" si="12"/>
        <v>8165.96</v>
      </c>
      <c r="M105" s="191">
        <v>0</v>
      </c>
      <c r="N105" s="191">
        <v>0</v>
      </c>
      <c r="O105" s="184"/>
      <c r="P105" s="184"/>
      <c r="Q105" s="187"/>
      <c r="R105" s="334">
        <v>8165.96</v>
      </c>
      <c r="S105" s="190">
        <f t="shared" si="13"/>
        <v>555492.92999999993</v>
      </c>
    </row>
    <row r="106" spans="1:19" s="163" customFormat="1" ht="15.75" x14ac:dyDescent="0.2">
      <c r="A106" s="180"/>
      <c r="B106" s="198" t="s">
        <v>617</v>
      </c>
      <c r="C106" s="200"/>
      <c r="D106" s="200" t="s">
        <v>604</v>
      </c>
      <c r="E106" s="333" t="s">
        <v>548</v>
      </c>
      <c r="F106" s="186" t="s">
        <v>605</v>
      </c>
      <c r="G106" s="184">
        <f t="shared" si="16"/>
        <v>16508.54</v>
      </c>
      <c r="H106" s="187">
        <v>16508.54</v>
      </c>
      <c r="I106" s="187">
        <v>13015.2</v>
      </c>
      <c r="J106" s="187"/>
      <c r="K106" s="184"/>
      <c r="L106" s="184">
        <f t="shared" si="12"/>
        <v>0</v>
      </c>
      <c r="M106" s="191"/>
      <c r="N106" s="191"/>
      <c r="O106" s="184"/>
      <c r="P106" s="184"/>
      <c r="Q106" s="187"/>
      <c r="R106" s="178"/>
      <c r="S106" s="190">
        <f t="shared" si="13"/>
        <v>16508.54</v>
      </c>
    </row>
    <row r="107" spans="1:19" s="163" customFormat="1" ht="47.25" x14ac:dyDescent="0.2">
      <c r="A107" s="180"/>
      <c r="B107" s="198" t="s">
        <v>550</v>
      </c>
      <c r="C107" s="200"/>
      <c r="D107" s="200" t="s">
        <v>143</v>
      </c>
      <c r="E107" s="200" t="s">
        <v>551</v>
      </c>
      <c r="F107" s="186" t="s">
        <v>552</v>
      </c>
      <c r="G107" s="184">
        <f>H107+K107</f>
        <v>673649.26</v>
      </c>
      <c r="H107" s="187">
        <v>673649.26</v>
      </c>
      <c r="I107" s="187">
        <v>512162.93</v>
      </c>
      <c r="J107" s="187">
        <v>7878.05</v>
      </c>
      <c r="K107" s="187"/>
      <c r="L107" s="184">
        <f t="shared" si="12"/>
        <v>0</v>
      </c>
      <c r="M107" s="191">
        <v>0</v>
      </c>
      <c r="N107" s="191">
        <v>0</v>
      </c>
      <c r="O107" s="187"/>
      <c r="P107" s="187"/>
      <c r="Q107" s="187"/>
      <c r="R107" s="178">
        <v>0</v>
      </c>
      <c r="S107" s="190">
        <f t="shared" si="13"/>
        <v>673649.26</v>
      </c>
    </row>
    <row r="108" spans="1:19" s="163" customFormat="1" ht="32.25" thickBot="1" x14ac:dyDescent="0.25">
      <c r="A108" s="180"/>
      <c r="B108" s="198" t="s">
        <v>553</v>
      </c>
      <c r="C108" s="200"/>
      <c r="D108" s="200" t="s">
        <v>233</v>
      </c>
      <c r="E108" s="200" t="s">
        <v>554</v>
      </c>
      <c r="F108" s="186" t="s">
        <v>268</v>
      </c>
      <c r="G108" s="184">
        <f>H108+K108</f>
        <v>118476.73</v>
      </c>
      <c r="H108" s="187">
        <v>118476.73</v>
      </c>
      <c r="I108" s="187">
        <v>95434.2</v>
      </c>
      <c r="J108" s="187"/>
      <c r="K108" s="187"/>
      <c r="L108" s="184">
        <f t="shared" si="12"/>
        <v>0</v>
      </c>
      <c r="M108" s="191"/>
      <c r="N108" s="281"/>
      <c r="O108" s="187"/>
      <c r="P108" s="187"/>
      <c r="Q108" s="187">
        <f>P108</f>
        <v>0</v>
      </c>
      <c r="R108" s="178">
        <f t="shared" si="10"/>
        <v>0</v>
      </c>
      <c r="S108" s="190">
        <f t="shared" si="13"/>
        <v>118476.73</v>
      </c>
    </row>
    <row r="109" spans="1:19" s="163" customFormat="1" ht="15.75" hidden="1" x14ac:dyDescent="0.2">
      <c r="A109" s="180"/>
      <c r="B109" s="198" t="s">
        <v>555</v>
      </c>
      <c r="C109" s="200"/>
      <c r="D109" s="200" t="s">
        <v>234</v>
      </c>
      <c r="E109" s="200" t="s">
        <v>554</v>
      </c>
      <c r="F109" s="186" t="s">
        <v>556</v>
      </c>
      <c r="G109" s="184">
        <f>H109+K109</f>
        <v>0</v>
      </c>
      <c r="H109" s="187">
        <v>0</v>
      </c>
      <c r="I109" s="187"/>
      <c r="J109" s="187"/>
      <c r="K109" s="184"/>
      <c r="L109" s="184">
        <f t="shared" si="12"/>
        <v>0</v>
      </c>
      <c r="M109" s="185"/>
      <c r="N109" s="279"/>
      <c r="O109" s="184"/>
      <c r="P109" s="184"/>
      <c r="Q109" s="184"/>
      <c r="R109" s="178">
        <f t="shared" si="10"/>
        <v>0</v>
      </c>
      <c r="S109" s="190">
        <f t="shared" si="13"/>
        <v>0</v>
      </c>
    </row>
    <row r="110" spans="1:19" s="163" customFormat="1" ht="15.75" hidden="1" x14ac:dyDescent="0.2">
      <c r="A110" s="180"/>
      <c r="B110" s="198" t="s">
        <v>557</v>
      </c>
      <c r="C110" s="200"/>
      <c r="D110" s="200" t="s">
        <v>558</v>
      </c>
      <c r="E110" s="200" t="s">
        <v>474</v>
      </c>
      <c r="F110" s="186" t="s">
        <v>559</v>
      </c>
      <c r="G110" s="184">
        <f>H110+K110</f>
        <v>0</v>
      </c>
      <c r="H110" s="187"/>
      <c r="I110" s="187"/>
      <c r="J110" s="187"/>
      <c r="K110" s="184"/>
      <c r="L110" s="184">
        <f t="shared" si="12"/>
        <v>0</v>
      </c>
      <c r="M110" s="191"/>
      <c r="N110" s="281"/>
      <c r="O110" s="187"/>
      <c r="P110" s="187"/>
      <c r="Q110" s="187"/>
      <c r="R110" s="178">
        <f t="shared" si="10"/>
        <v>0</v>
      </c>
      <c r="S110" s="190">
        <f t="shared" si="13"/>
        <v>0</v>
      </c>
    </row>
    <row r="111" spans="1:19" s="163" customFormat="1" ht="31.5" hidden="1" customHeight="1" x14ac:dyDescent="0.2">
      <c r="A111" s="180"/>
      <c r="B111" s="198" t="s">
        <v>560</v>
      </c>
      <c r="C111" s="200"/>
      <c r="D111" s="200" t="s">
        <v>309</v>
      </c>
      <c r="E111" s="200" t="s">
        <v>474</v>
      </c>
      <c r="F111" s="186" t="s">
        <v>561</v>
      </c>
      <c r="G111" s="184">
        <f t="shared" si="16"/>
        <v>0</v>
      </c>
      <c r="H111" s="187">
        <v>0</v>
      </c>
      <c r="I111" s="187"/>
      <c r="J111" s="187"/>
      <c r="K111" s="187"/>
      <c r="L111" s="184">
        <f t="shared" si="12"/>
        <v>0</v>
      </c>
      <c r="M111" s="191"/>
      <c r="N111" s="281"/>
      <c r="O111" s="187"/>
      <c r="P111" s="187"/>
      <c r="Q111" s="187"/>
      <c r="R111" s="178">
        <f t="shared" si="10"/>
        <v>0</v>
      </c>
      <c r="S111" s="190">
        <f t="shared" si="13"/>
        <v>0</v>
      </c>
    </row>
    <row r="112" spans="1:19" s="163" customFormat="1" ht="32.25" hidden="1" customHeight="1" thickBot="1" x14ac:dyDescent="0.25">
      <c r="A112" s="180"/>
      <c r="B112" s="199" t="s">
        <v>562</v>
      </c>
      <c r="C112" s="213"/>
      <c r="D112" s="213" t="s">
        <v>311</v>
      </c>
      <c r="E112" s="213" t="s">
        <v>563</v>
      </c>
      <c r="F112" s="193" t="s">
        <v>312</v>
      </c>
      <c r="G112" s="214">
        <f t="shared" si="16"/>
        <v>0</v>
      </c>
      <c r="H112" s="215">
        <v>0</v>
      </c>
      <c r="I112" s="215"/>
      <c r="J112" s="215"/>
      <c r="K112" s="215"/>
      <c r="L112" s="214">
        <f t="shared" si="12"/>
        <v>0</v>
      </c>
      <c r="M112" s="282"/>
      <c r="N112" s="283"/>
      <c r="O112" s="215"/>
      <c r="P112" s="215"/>
      <c r="Q112" s="215"/>
      <c r="R112" s="284">
        <f t="shared" si="10"/>
        <v>0</v>
      </c>
      <c r="S112" s="285">
        <f t="shared" si="13"/>
        <v>0</v>
      </c>
    </row>
    <row r="113" spans="1:19" s="163" customFormat="1" ht="24.75" customHeight="1" thickBot="1" x14ac:dyDescent="0.25">
      <c r="A113" s="180"/>
      <c r="B113" s="216" t="s">
        <v>564</v>
      </c>
      <c r="C113" s="217" t="s">
        <v>564</v>
      </c>
      <c r="D113" s="218" t="s">
        <v>564</v>
      </c>
      <c r="E113" s="286" t="s">
        <v>564</v>
      </c>
      <c r="F113" s="287" t="s">
        <v>565</v>
      </c>
      <c r="G113" s="288">
        <f>G10+G72+G102</f>
        <v>33959196.140000001</v>
      </c>
      <c r="H113" s="288">
        <f>H10+H72+H102</f>
        <v>33959196.140000001</v>
      </c>
      <c r="I113" s="289">
        <f>I10+I72+I102</f>
        <v>19946047.760000002</v>
      </c>
      <c r="J113" s="288">
        <f>J10+J72+J102</f>
        <v>2804094.3800000004</v>
      </c>
      <c r="K113" s="288">
        <f>K10+K72+K102</f>
        <v>0</v>
      </c>
      <c r="L113" s="290">
        <f t="shared" si="12"/>
        <v>2982457.15</v>
      </c>
      <c r="M113" s="289">
        <f t="shared" ref="M113:R113" si="17">M10+M72+M102</f>
        <v>530446.18999999994</v>
      </c>
      <c r="N113" s="289">
        <f t="shared" si="17"/>
        <v>530446.18999999994</v>
      </c>
      <c r="O113" s="288">
        <f t="shared" si="17"/>
        <v>549360.89</v>
      </c>
      <c r="P113" s="288">
        <f t="shared" si="17"/>
        <v>69468.88</v>
      </c>
      <c r="Q113" s="288">
        <f t="shared" si="17"/>
        <v>14964.2</v>
      </c>
      <c r="R113" s="288">
        <f t="shared" si="17"/>
        <v>2433096.2599999998</v>
      </c>
      <c r="S113" s="290">
        <f>G113+L113</f>
        <v>36941653.289999999</v>
      </c>
    </row>
    <row r="114" spans="1:19" s="163" customFormat="1" ht="32.25" thickBot="1" x14ac:dyDescent="0.25">
      <c r="A114" s="180"/>
      <c r="B114" s="219" t="s">
        <v>564</v>
      </c>
      <c r="C114" s="220" t="s">
        <v>564</v>
      </c>
      <c r="D114" s="221" t="s">
        <v>564</v>
      </c>
      <c r="E114" s="291" t="s">
        <v>564</v>
      </c>
      <c r="F114" s="287" t="s">
        <v>566</v>
      </c>
      <c r="G114" s="288">
        <f>G13+G74+G76+G101</f>
        <v>11609392.23</v>
      </c>
      <c r="H114" s="288">
        <f>H13+H74+H76+H101</f>
        <v>11609392.23</v>
      </c>
      <c r="I114" s="288">
        <f>I13+I74+I76+I101</f>
        <v>6673571.2999999998</v>
      </c>
      <c r="J114" s="288">
        <f>J13+J74+J76+J101</f>
        <v>0</v>
      </c>
      <c r="K114" s="288">
        <f>K13+K74+K76+K101</f>
        <v>0</v>
      </c>
      <c r="L114" s="290">
        <f t="shared" si="12"/>
        <v>0</v>
      </c>
      <c r="M114" s="289">
        <f>M13+M74+M76</f>
        <v>0</v>
      </c>
      <c r="N114" s="289">
        <f>N13+N74+N76</f>
        <v>0</v>
      </c>
      <c r="O114" s="288">
        <f>O13+O74+O76+O101</f>
        <v>0</v>
      </c>
      <c r="P114" s="288">
        <f>P13+P74+P76+P101</f>
        <v>0</v>
      </c>
      <c r="Q114" s="288">
        <f>Q13+Q74+Q76+Q101</f>
        <v>0</v>
      </c>
      <c r="R114" s="288">
        <f>R13+R74+R76</f>
        <v>0</v>
      </c>
      <c r="S114" s="288">
        <f>G114+L114</f>
        <v>11609392.23</v>
      </c>
    </row>
    <row r="115" spans="1:19" s="163" customFormat="1" ht="32.25" thickBot="1" x14ac:dyDescent="0.25">
      <c r="A115" s="180"/>
      <c r="B115" s="216" t="s">
        <v>564</v>
      </c>
      <c r="C115" s="217" t="s">
        <v>564</v>
      </c>
      <c r="D115" s="218" t="s">
        <v>564</v>
      </c>
      <c r="E115" s="286" t="s">
        <v>564</v>
      </c>
      <c r="F115" s="287" t="s">
        <v>592</v>
      </c>
      <c r="G115" s="292">
        <f>G14+G75+G77+G78+G79</f>
        <v>235505.32</v>
      </c>
      <c r="H115" s="292">
        <f>H14+H75+H77+H78+H79</f>
        <v>235505.32</v>
      </c>
      <c r="I115" s="292">
        <f>I14+I75+I77+I78+I79</f>
        <v>189909.22</v>
      </c>
      <c r="J115" s="292">
        <f>J14+J75+J77+J78+J79</f>
        <v>0</v>
      </c>
      <c r="K115" s="292">
        <f>K14+K75+K77+K78+K79</f>
        <v>0</v>
      </c>
      <c r="L115" s="290">
        <f t="shared" si="12"/>
        <v>0</v>
      </c>
      <c r="M115" s="293">
        <f>M14+M75+M77+M78+M79+M80</f>
        <v>0</v>
      </c>
      <c r="N115" s="293">
        <f>N14+N75+N77+N78+N79+N80</f>
        <v>0</v>
      </c>
      <c r="O115" s="292">
        <f>O14+O75+O77+O78+O79+O95</f>
        <v>0</v>
      </c>
      <c r="P115" s="292">
        <f>P14+P75+P77+P78+P79+P95</f>
        <v>0</v>
      </c>
      <c r="Q115" s="292">
        <f>Q14+Q75+Q77+Q78+Q79+Q95</f>
        <v>0</v>
      </c>
      <c r="R115" s="292">
        <f>R14+R75+R77+R78+R79+R80</f>
        <v>0</v>
      </c>
      <c r="S115" s="292">
        <f>G115+L115</f>
        <v>235505.32</v>
      </c>
    </row>
    <row r="116" spans="1:19" s="163" customFormat="1" ht="15.75" x14ac:dyDescent="0.2">
      <c r="A116" s="180"/>
      <c r="B116" s="222"/>
      <c r="C116" s="222"/>
      <c r="D116" s="223"/>
      <c r="E116" s="223"/>
      <c r="F116" s="224"/>
      <c r="G116" s="225"/>
      <c r="H116" s="225"/>
      <c r="I116" s="225"/>
      <c r="J116" s="225"/>
      <c r="K116" s="225"/>
      <c r="L116" s="225"/>
      <c r="M116" s="294"/>
      <c r="N116" s="295"/>
      <c r="O116" s="225"/>
      <c r="P116" s="225"/>
      <c r="Q116" s="225"/>
      <c r="R116" s="225"/>
      <c r="S116" s="225"/>
    </row>
    <row r="117" spans="1:19" s="163" customFormat="1" x14ac:dyDescent="0.2">
      <c r="A117" s="180"/>
      <c r="B117" s="154"/>
      <c r="C117" s="180"/>
      <c r="D117" s="180"/>
      <c r="E117" s="180"/>
      <c r="F117" s="180"/>
      <c r="G117" s="154" t="s">
        <v>567</v>
      </c>
      <c r="H117" s="226"/>
      <c r="I117" s="180"/>
      <c r="J117" s="180"/>
      <c r="K117" s="180"/>
      <c r="L117" s="180"/>
      <c r="M117" s="180"/>
      <c r="N117" s="275"/>
      <c r="O117" s="180"/>
      <c r="P117" s="180"/>
      <c r="Q117" s="180"/>
      <c r="R117" s="227"/>
      <c r="S117" s="227"/>
    </row>
    <row r="118" spans="1:19" x14ac:dyDescent="0.2">
      <c r="H118" s="228"/>
      <c r="S118" s="228"/>
    </row>
    <row r="122" spans="1:19" x14ac:dyDescent="0.2">
      <c r="F122" s="155"/>
    </row>
  </sheetData>
  <mergeCells count="17">
    <mergeCell ref="L7:L8"/>
    <mergeCell ref="N7:N8"/>
    <mergeCell ref="P7:Q7"/>
    <mergeCell ref="B4:S4"/>
    <mergeCell ref="B6:B8"/>
    <mergeCell ref="C6:C8"/>
    <mergeCell ref="D6:D8"/>
    <mergeCell ref="E6:E8"/>
    <mergeCell ref="F6:F8"/>
    <mergeCell ref="G6:K6"/>
    <mergeCell ref="L6:R6"/>
    <mergeCell ref="S6:S8"/>
    <mergeCell ref="G7:G8"/>
    <mergeCell ref="R7:R8"/>
    <mergeCell ref="H7:H8"/>
    <mergeCell ref="I7:J7"/>
    <mergeCell ref="K7:K8"/>
  </mergeCells>
  <phoneticPr fontId="8" type="noConversion"/>
  <printOptions horizontalCentered="1"/>
  <pageMargins left="1.1811023622047245" right="0.39370078740157483" top="0.39370078740157483" bottom="0.39370078740157483" header="0.31496062992125984" footer="0.31496062992125984"/>
  <pageSetup paperSize="9" scale="55" fitToHeight="5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view="pageBreakPreview" zoomScaleNormal="100" zoomScaleSheetLayoutView="100" workbookViewId="0">
      <selection activeCell="E3" sqref="E3:F3"/>
    </sheetView>
  </sheetViews>
  <sheetFormatPr defaultRowHeight="12.75" x14ac:dyDescent="0.2"/>
  <cols>
    <col min="1" max="1" width="5.140625" customWidth="1"/>
    <col min="2" max="2" width="42.5703125" customWidth="1"/>
    <col min="3" max="3" width="10.140625" customWidth="1"/>
    <col min="4" max="4" width="10.28515625" style="306" customWidth="1"/>
    <col min="5" max="5" width="10" style="306" customWidth="1"/>
    <col min="6" max="6" width="10.28515625" customWidth="1"/>
  </cols>
  <sheetData>
    <row r="1" spans="1:10" x14ac:dyDescent="0.2">
      <c r="D1" s="296" t="s">
        <v>568</v>
      </c>
      <c r="E1" s="296"/>
    </row>
    <row r="2" spans="1:10" x14ac:dyDescent="0.2">
      <c r="D2" s="297" t="s">
        <v>572</v>
      </c>
      <c r="E2" s="297"/>
    </row>
    <row r="3" spans="1:10" x14ac:dyDescent="0.2">
      <c r="D3" s="399" t="s">
        <v>618</v>
      </c>
      <c r="E3" s="401"/>
      <c r="F3" s="402"/>
    </row>
    <row r="4" spans="1:10" ht="15" customHeight="1" x14ac:dyDescent="0.2">
      <c r="A4" s="372" t="s">
        <v>603</v>
      </c>
      <c r="B4" s="373"/>
      <c r="C4" s="373"/>
      <c r="D4" s="373"/>
      <c r="E4" s="373"/>
      <c r="F4" s="373"/>
      <c r="G4" s="373"/>
      <c r="H4" s="93"/>
      <c r="I4" s="93"/>
      <c r="J4" s="7"/>
    </row>
    <row r="5" spans="1:10" ht="16.5" thickBot="1" x14ac:dyDescent="0.25">
      <c r="B5" s="372"/>
      <c r="C5" s="374"/>
      <c r="D5" s="374"/>
      <c r="E5" s="374"/>
      <c r="F5" s="374"/>
      <c r="G5" s="93"/>
      <c r="H5" s="93"/>
      <c r="I5" s="93"/>
      <c r="J5" s="7"/>
    </row>
    <row r="6" spans="1:10" x14ac:dyDescent="0.2">
      <c r="A6" s="96"/>
      <c r="B6" s="97"/>
      <c r="C6" s="98" t="s">
        <v>49</v>
      </c>
      <c r="D6" s="298" t="s">
        <v>49</v>
      </c>
      <c r="E6" s="299"/>
      <c r="F6" s="98" t="s">
        <v>50</v>
      </c>
      <c r="G6" s="99" t="s">
        <v>51</v>
      </c>
    </row>
    <row r="7" spans="1:10" x14ac:dyDescent="0.2">
      <c r="A7" s="100" t="s">
        <v>52</v>
      </c>
      <c r="B7" s="101" t="s">
        <v>63</v>
      </c>
      <c r="C7" s="102" t="s">
        <v>53</v>
      </c>
      <c r="D7" s="300" t="s">
        <v>101</v>
      </c>
      <c r="E7" s="300" t="s">
        <v>54</v>
      </c>
      <c r="F7" s="102" t="s">
        <v>55</v>
      </c>
      <c r="G7" s="103" t="s">
        <v>56</v>
      </c>
    </row>
    <row r="8" spans="1:10" x14ac:dyDescent="0.2">
      <c r="A8" s="104"/>
      <c r="B8" s="105"/>
      <c r="C8" s="102"/>
      <c r="D8" s="300" t="s">
        <v>102</v>
      </c>
      <c r="E8" s="301"/>
      <c r="F8" s="102" t="s">
        <v>57</v>
      </c>
      <c r="G8" s="103" t="s">
        <v>58</v>
      </c>
    </row>
    <row r="9" spans="1:10" x14ac:dyDescent="0.2">
      <c r="A9" s="375" t="s">
        <v>2</v>
      </c>
      <c r="B9" s="376"/>
      <c r="C9" s="376"/>
      <c r="D9" s="376"/>
      <c r="E9" s="376"/>
      <c r="F9" s="376"/>
      <c r="G9" s="377"/>
    </row>
    <row r="10" spans="1:10" ht="63.75" x14ac:dyDescent="0.2">
      <c r="A10" s="84" t="s">
        <v>220</v>
      </c>
      <c r="B10" s="37" t="s">
        <v>138</v>
      </c>
      <c r="C10" s="32">
        <v>15748433</v>
      </c>
      <c r="D10" s="25">
        <v>15842517</v>
      </c>
      <c r="E10" s="25">
        <v>3331117.3</v>
      </c>
      <c r="F10" s="86">
        <f>E10/C10*100</f>
        <v>21.152055572767143</v>
      </c>
      <c r="G10" s="87">
        <f>E10/D10*100</f>
        <v>21.02643980120078</v>
      </c>
    </row>
    <row r="11" spans="1:10" x14ac:dyDescent="0.2">
      <c r="A11" s="84" t="s">
        <v>221</v>
      </c>
      <c r="B11" s="37" t="s">
        <v>253</v>
      </c>
      <c r="C11" s="32">
        <v>249421</v>
      </c>
      <c r="D11" s="25">
        <v>249421</v>
      </c>
      <c r="E11" s="25">
        <v>46787.839999999997</v>
      </c>
      <c r="F11" s="86">
        <f t="shared" ref="F11:F58" si="0">E11/C11*100</f>
        <v>18.758580873302567</v>
      </c>
      <c r="G11" s="87">
        <f>E11/D11*100</f>
        <v>18.758580873302567</v>
      </c>
    </row>
    <row r="12" spans="1:10" x14ac:dyDescent="0.2">
      <c r="A12" s="84" t="s">
        <v>139</v>
      </c>
      <c r="B12" s="37" t="s">
        <v>254</v>
      </c>
      <c r="C12" s="32">
        <v>26640419</v>
      </c>
      <c r="D12" s="25">
        <v>26644573</v>
      </c>
      <c r="E12" s="25">
        <v>5755018.9199999999</v>
      </c>
      <c r="F12" s="86">
        <f t="shared" si="0"/>
        <v>21.602584103500774</v>
      </c>
      <c r="G12" s="87">
        <f t="shared" ref="G12:G53" si="1">E12/D12*100</f>
        <v>21.599216170587535</v>
      </c>
    </row>
    <row r="13" spans="1:10" ht="63.75" customHeight="1" x14ac:dyDescent="0.2">
      <c r="A13" s="84" t="s">
        <v>140</v>
      </c>
      <c r="B13" s="37" t="s">
        <v>255</v>
      </c>
      <c r="C13" s="32">
        <v>56569949</v>
      </c>
      <c r="D13" s="25">
        <v>57800853.93</v>
      </c>
      <c r="E13" s="25">
        <v>13035427.869999999</v>
      </c>
      <c r="F13" s="86">
        <f t="shared" si="0"/>
        <v>23.043025670749675</v>
      </c>
      <c r="G13" s="87">
        <f t="shared" si="1"/>
        <v>22.552310188680977</v>
      </c>
    </row>
    <row r="14" spans="1:10" ht="39" customHeight="1" x14ac:dyDescent="0.2">
      <c r="A14" s="84" t="s">
        <v>141</v>
      </c>
      <c r="B14" s="37" t="s">
        <v>142</v>
      </c>
      <c r="C14" s="32">
        <v>4870732</v>
      </c>
      <c r="D14" s="25">
        <v>4870732</v>
      </c>
      <c r="E14" s="25">
        <v>984104.13</v>
      </c>
      <c r="F14" s="86">
        <f t="shared" si="0"/>
        <v>20.204440112902947</v>
      </c>
      <c r="G14" s="87">
        <f t="shared" si="1"/>
        <v>20.204440112902947</v>
      </c>
    </row>
    <row r="15" spans="1:10" ht="51" x14ac:dyDescent="0.2">
      <c r="A15" s="84" t="s">
        <v>222</v>
      </c>
      <c r="B15" s="37" t="s">
        <v>256</v>
      </c>
      <c r="C15" s="32">
        <v>3503824</v>
      </c>
      <c r="D15" s="25">
        <v>3503824</v>
      </c>
      <c r="E15" s="25">
        <v>792266.59</v>
      </c>
      <c r="F15" s="86">
        <f t="shared" si="0"/>
        <v>22.611483624748274</v>
      </c>
      <c r="G15" s="87">
        <f t="shared" si="1"/>
        <v>22.611483624748274</v>
      </c>
    </row>
    <row r="16" spans="1:10" ht="25.5" x14ac:dyDescent="0.2">
      <c r="A16" s="84" t="s">
        <v>223</v>
      </c>
      <c r="B16" s="37" t="s">
        <v>257</v>
      </c>
      <c r="C16" s="32">
        <v>1008296</v>
      </c>
      <c r="D16" s="25">
        <v>1008296</v>
      </c>
      <c r="E16" s="25">
        <v>191968.43</v>
      </c>
      <c r="F16" s="86">
        <f t="shared" si="0"/>
        <v>19.038896316161129</v>
      </c>
      <c r="G16" s="87">
        <f t="shared" si="1"/>
        <v>19.038896316161129</v>
      </c>
    </row>
    <row r="17" spans="1:7" ht="25.5" x14ac:dyDescent="0.2">
      <c r="A17" s="84" t="s">
        <v>224</v>
      </c>
      <c r="B17" s="37" t="s">
        <v>258</v>
      </c>
      <c r="C17" s="32">
        <v>5219768</v>
      </c>
      <c r="D17" s="25">
        <v>5348795</v>
      </c>
      <c r="E17" s="25">
        <v>1187102.92</v>
      </c>
      <c r="F17" s="86">
        <f t="shared" si="0"/>
        <v>22.742446024421007</v>
      </c>
      <c r="G17" s="87">
        <f t="shared" si="1"/>
        <v>22.193838425290181</v>
      </c>
    </row>
    <row r="18" spans="1:7" x14ac:dyDescent="0.2">
      <c r="A18" s="84" t="s">
        <v>225</v>
      </c>
      <c r="B18" s="37" t="s">
        <v>259</v>
      </c>
      <c r="C18" s="32">
        <v>464480</v>
      </c>
      <c r="D18" s="25">
        <v>464480</v>
      </c>
      <c r="E18" s="25">
        <v>51542.1</v>
      </c>
      <c r="F18" s="86">
        <f t="shared" si="0"/>
        <v>11.096731829142266</v>
      </c>
      <c r="G18" s="87">
        <f t="shared" si="1"/>
        <v>11.096731829142266</v>
      </c>
    </row>
    <row r="19" spans="1:7" ht="25.5" x14ac:dyDescent="0.2">
      <c r="A19" s="84" t="s">
        <v>332</v>
      </c>
      <c r="B19" s="34" t="s">
        <v>333</v>
      </c>
      <c r="C19" s="32">
        <v>946740</v>
      </c>
      <c r="D19" s="25">
        <v>946740</v>
      </c>
      <c r="E19" s="25">
        <v>118116.73</v>
      </c>
      <c r="F19" s="86">
        <v>0</v>
      </c>
      <c r="G19" s="87">
        <f t="shared" si="1"/>
        <v>12.476152903648309</v>
      </c>
    </row>
    <row r="20" spans="1:7" ht="51" x14ac:dyDescent="0.2">
      <c r="A20" s="84" t="s">
        <v>334</v>
      </c>
      <c r="B20" s="34" t="s">
        <v>335</v>
      </c>
      <c r="C20" s="32">
        <v>4542250</v>
      </c>
      <c r="D20" s="25">
        <v>4597250</v>
      </c>
      <c r="E20" s="25">
        <v>1040884.12</v>
      </c>
      <c r="F20" s="86">
        <v>0</v>
      </c>
      <c r="G20" s="87">
        <f t="shared" si="1"/>
        <v>22.641451302409049</v>
      </c>
    </row>
    <row r="21" spans="1:7" ht="28.5" customHeight="1" x14ac:dyDescent="0.2">
      <c r="A21" s="84" t="s">
        <v>158</v>
      </c>
      <c r="B21" s="37" t="s">
        <v>159</v>
      </c>
      <c r="C21" s="32">
        <v>22840</v>
      </c>
      <c r="D21" s="25">
        <v>22840</v>
      </c>
      <c r="E21" s="25">
        <v>0</v>
      </c>
      <c r="F21" s="86">
        <f t="shared" si="0"/>
        <v>0</v>
      </c>
      <c r="G21" s="87">
        <f t="shared" si="1"/>
        <v>0</v>
      </c>
    </row>
    <row r="22" spans="1:7" ht="25.5" x14ac:dyDescent="0.2">
      <c r="A22" s="84" t="s">
        <v>226</v>
      </c>
      <c r="B22" s="37" t="s">
        <v>260</v>
      </c>
      <c r="C22" s="32">
        <v>622412</v>
      </c>
      <c r="D22" s="25">
        <v>624892</v>
      </c>
      <c r="E22" s="25">
        <v>124284.93</v>
      </c>
      <c r="F22" s="86">
        <f t="shared" si="0"/>
        <v>19.968273426604885</v>
      </c>
      <c r="G22" s="87">
        <f t="shared" si="1"/>
        <v>19.889025623627763</v>
      </c>
    </row>
    <row r="23" spans="1:7" x14ac:dyDescent="0.2">
      <c r="A23" s="84" t="s">
        <v>575</v>
      </c>
      <c r="B23" s="37" t="s">
        <v>581</v>
      </c>
      <c r="C23" s="32">
        <v>20000</v>
      </c>
      <c r="D23" s="25">
        <v>20000</v>
      </c>
      <c r="E23" s="25">
        <v>6217</v>
      </c>
      <c r="F23" s="86">
        <v>0</v>
      </c>
      <c r="G23" s="87">
        <f t="shared" si="1"/>
        <v>31.085000000000001</v>
      </c>
    </row>
    <row r="24" spans="1:7" ht="63.75" x14ac:dyDescent="0.2">
      <c r="A24" s="84" t="s">
        <v>227</v>
      </c>
      <c r="B24" s="37" t="s">
        <v>261</v>
      </c>
      <c r="C24" s="32">
        <v>390000</v>
      </c>
      <c r="D24" s="25">
        <v>390000</v>
      </c>
      <c r="E24" s="25">
        <v>0</v>
      </c>
      <c r="F24" s="86">
        <f t="shared" si="0"/>
        <v>0</v>
      </c>
      <c r="G24" s="87">
        <f t="shared" si="1"/>
        <v>0</v>
      </c>
    </row>
    <row r="25" spans="1:7" ht="26.25" customHeight="1" x14ac:dyDescent="0.2">
      <c r="A25" s="84" t="s">
        <v>228</v>
      </c>
      <c r="B25" s="37" t="s">
        <v>262</v>
      </c>
      <c r="C25" s="32">
        <v>40540</v>
      </c>
      <c r="D25" s="25">
        <v>40540</v>
      </c>
      <c r="E25" s="25">
        <v>8168.85</v>
      </c>
      <c r="F25" s="86">
        <f t="shared" si="0"/>
        <v>20.150098667982242</v>
      </c>
      <c r="G25" s="87">
        <f t="shared" si="1"/>
        <v>20.150098667982242</v>
      </c>
    </row>
    <row r="26" spans="1:7" x14ac:dyDescent="0.2">
      <c r="A26" s="84" t="s">
        <v>229</v>
      </c>
      <c r="B26" s="37" t="s">
        <v>263</v>
      </c>
      <c r="C26" s="32">
        <v>300000</v>
      </c>
      <c r="D26" s="25">
        <v>300000</v>
      </c>
      <c r="E26" s="25">
        <v>35155.08</v>
      </c>
      <c r="F26" s="86">
        <f t="shared" si="0"/>
        <v>11.718360000000001</v>
      </c>
      <c r="G26" s="87">
        <f t="shared" si="1"/>
        <v>11.718360000000001</v>
      </c>
    </row>
    <row r="27" spans="1:7" ht="25.5" x14ac:dyDescent="0.2">
      <c r="A27" s="84" t="s">
        <v>230</v>
      </c>
      <c r="B27" s="37" t="s">
        <v>264</v>
      </c>
      <c r="C27" s="32">
        <v>517600</v>
      </c>
      <c r="D27" s="25">
        <v>687600</v>
      </c>
      <c r="E27" s="25">
        <v>181929.93</v>
      </c>
      <c r="F27" s="86">
        <f t="shared" si="0"/>
        <v>35.14875</v>
      </c>
      <c r="G27" s="87">
        <f t="shared" si="1"/>
        <v>26.458686736474696</v>
      </c>
    </row>
    <row r="28" spans="1:7" ht="38.25" hidden="1" x14ac:dyDescent="0.2">
      <c r="A28" s="84" t="s">
        <v>231</v>
      </c>
      <c r="B28" s="37" t="s">
        <v>265</v>
      </c>
      <c r="C28" s="32">
        <v>0</v>
      </c>
      <c r="D28" s="25">
        <v>0</v>
      </c>
      <c r="E28" s="25">
        <v>0</v>
      </c>
      <c r="F28" s="86">
        <v>0</v>
      </c>
      <c r="G28" s="87" t="e">
        <f t="shared" si="1"/>
        <v>#DIV/0!</v>
      </c>
    </row>
    <row r="29" spans="1:7" x14ac:dyDescent="0.2">
      <c r="A29" s="84" t="s">
        <v>232</v>
      </c>
      <c r="B29" s="37" t="s">
        <v>266</v>
      </c>
      <c r="C29" s="32">
        <v>2707415</v>
      </c>
      <c r="D29" s="25">
        <v>2590954</v>
      </c>
      <c r="E29" s="25">
        <v>547326.97</v>
      </c>
      <c r="F29" s="86">
        <f t="shared" si="0"/>
        <v>20.215850543784384</v>
      </c>
      <c r="G29" s="87">
        <f t="shared" si="1"/>
        <v>21.124534437894305</v>
      </c>
    </row>
    <row r="30" spans="1:7" x14ac:dyDescent="0.2">
      <c r="A30" s="84" t="s">
        <v>604</v>
      </c>
      <c r="B30" s="327" t="s">
        <v>605</v>
      </c>
      <c r="C30" s="32">
        <v>88165</v>
      </c>
      <c r="D30" s="25">
        <v>90798</v>
      </c>
      <c r="E30" s="25">
        <v>16508.54</v>
      </c>
      <c r="F30" s="86">
        <f t="shared" si="0"/>
        <v>18.724595928089379</v>
      </c>
      <c r="G30" s="87">
        <f t="shared" si="1"/>
        <v>18.181611929778192</v>
      </c>
    </row>
    <row r="31" spans="1:7" ht="38.25" x14ac:dyDescent="0.2">
      <c r="A31" s="84" t="s">
        <v>143</v>
      </c>
      <c r="B31" s="37" t="s">
        <v>267</v>
      </c>
      <c r="C31" s="32">
        <v>4232227</v>
      </c>
      <c r="D31" s="25">
        <v>4474258</v>
      </c>
      <c r="E31" s="25">
        <v>673649.26</v>
      </c>
      <c r="F31" s="86">
        <f t="shared" si="0"/>
        <v>15.917134407015505</v>
      </c>
      <c r="G31" s="87">
        <f t="shared" si="1"/>
        <v>15.056111203243086</v>
      </c>
    </row>
    <row r="32" spans="1:7" ht="25.5" x14ac:dyDescent="0.2">
      <c r="A32" s="84" t="s">
        <v>233</v>
      </c>
      <c r="B32" s="37" t="s">
        <v>268</v>
      </c>
      <c r="C32" s="32">
        <v>524271</v>
      </c>
      <c r="D32" s="25">
        <v>640732</v>
      </c>
      <c r="E32" s="25">
        <v>118476.73</v>
      </c>
      <c r="F32" s="86">
        <f t="shared" si="0"/>
        <v>22.598375649234843</v>
      </c>
      <c r="G32" s="87">
        <f t="shared" si="1"/>
        <v>18.490840164062352</v>
      </c>
    </row>
    <row r="33" spans="1:7" x14ac:dyDescent="0.2">
      <c r="A33" s="84" t="s">
        <v>234</v>
      </c>
      <c r="B33" s="37" t="s">
        <v>269</v>
      </c>
      <c r="C33" s="32">
        <v>39620</v>
      </c>
      <c r="D33" s="25">
        <v>39620</v>
      </c>
      <c r="E33" s="25">
        <v>0</v>
      </c>
      <c r="F33" s="86">
        <f t="shared" si="0"/>
        <v>0</v>
      </c>
      <c r="G33" s="87">
        <f t="shared" si="1"/>
        <v>0</v>
      </c>
    </row>
    <row r="34" spans="1:7" ht="25.5" x14ac:dyDescent="0.2">
      <c r="A34" s="84" t="s">
        <v>144</v>
      </c>
      <c r="B34" s="37" t="s">
        <v>270</v>
      </c>
      <c r="C34" s="32">
        <v>400000</v>
      </c>
      <c r="D34" s="25">
        <v>409500</v>
      </c>
      <c r="E34" s="25">
        <v>81306</v>
      </c>
      <c r="F34" s="86">
        <f t="shared" si="0"/>
        <v>20.326499999999999</v>
      </c>
      <c r="G34" s="87">
        <f t="shared" si="1"/>
        <v>19.854945054945055</v>
      </c>
    </row>
    <row r="35" spans="1:7" ht="25.5" x14ac:dyDescent="0.2">
      <c r="A35" s="84" t="s">
        <v>145</v>
      </c>
      <c r="B35" s="37" t="s">
        <v>271</v>
      </c>
      <c r="C35" s="32">
        <v>3007530</v>
      </c>
      <c r="D35" s="25">
        <v>3133730</v>
      </c>
      <c r="E35" s="25">
        <v>552027.99</v>
      </c>
      <c r="F35" s="86">
        <f t="shared" si="0"/>
        <v>18.35486229563795</v>
      </c>
      <c r="G35" s="87">
        <f t="shared" si="1"/>
        <v>17.615684503770268</v>
      </c>
    </row>
    <row r="36" spans="1:7" ht="25.5" x14ac:dyDescent="0.2">
      <c r="A36" s="84" t="s">
        <v>235</v>
      </c>
      <c r="B36" s="37" t="s">
        <v>272</v>
      </c>
      <c r="C36" s="32">
        <v>50000</v>
      </c>
      <c r="D36" s="25">
        <v>252400</v>
      </c>
      <c r="E36" s="25">
        <v>182400</v>
      </c>
      <c r="F36" s="86">
        <f t="shared" si="0"/>
        <v>364.8</v>
      </c>
      <c r="G36" s="87">
        <f t="shared" si="1"/>
        <v>72.266244057052305</v>
      </c>
    </row>
    <row r="37" spans="1:7" x14ac:dyDescent="0.2">
      <c r="A37" s="84" t="s">
        <v>236</v>
      </c>
      <c r="B37" s="37" t="s">
        <v>273</v>
      </c>
      <c r="C37" s="32">
        <v>565000</v>
      </c>
      <c r="D37" s="25">
        <v>565000</v>
      </c>
      <c r="E37" s="25">
        <v>187104.46</v>
      </c>
      <c r="F37" s="86">
        <f t="shared" si="0"/>
        <v>33.115833628318583</v>
      </c>
      <c r="G37" s="87">
        <f t="shared" si="1"/>
        <v>33.115833628318583</v>
      </c>
    </row>
    <row r="38" spans="1:7" ht="25.5" hidden="1" x14ac:dyDescent="0.2">
      <c r="A38" s="84" t="s">
        <v>307</v>
      </c>
      <c r="B38" s="37" t="s">
        <v>308</v>
      </c>
      <c r="C38" s="32">
        <v>0</v>
      </c>
      <c r="D38" s="25">
        <v>0</v>
      </c>
      <c r="E38" s="25">
        <v>0</v>
      </c>
      <c r="F38" s="86">
        <v>0</v>
      </c>
      <c r="G38" s="87" t="e">
        <f t="shared" si="1"/>
        <v>#DIV/0!</v>
      </c>
    </row>
    <row r="39" spans="1:7" ht="51" x14ac:dyDescent="0.2">
      <c r="A39" s="84" t="s">
        <v>237</v>
      </c>
      <c r="B39" s="37" t="s">
        <v>274</v>
      </c>
      <c r="C39" s="32">
        <v>0</v>
      </c>
      <c r="D39" s="25">
        <v>30000</v>
      </c>
      <c r="E39" s="25">
        <v>30000</v>
      </c>
      <c r="F39" s="86">
        <v>0</v>
      </c>
      <c r="G39" s="87">
        <f t="shared" si="1"/>
        <v>100</v>
      </c>
    </row>
    <row r="40" spans="1:7" s="55" customFormat="1" x14ac:dyDescent="0.2">
      <c r="A40" s="85" t="s">
        <v>146</v>
      </c>
      <c r="B40" s="79" t="s">
        <v>275</v>
      </c>
      <c r="C40" s="38">
        <v>2726587</v>
      </c>
      <c r="D40" s="25">
        <v>3128787</v>
      </c>
      <c r="E40" s="25">
        <v>523356.46</v>
      </c>
      <c r="F40" s="86">
        <f t="shared" si="0"/>
        <v>19.194563019628568</v>
      </c>
      <c r="G40" s="87">
        <f t="shared" si="1"/>
        <v>16.727136107379632</v>
      </c>
    </row>
    <row r="41" spans="1:7" ht="89.25" hidden="1" x14ac:dyDescent="0.2">
      <c r="A41" s="84" t="s">
        <v>238</v>
      </c>
      <c r="B41" s="37" t="s">
        <v>276</v>
      </c>
      <c r="C41" s="32"/>
      <c r="D41" s="25"/>
      <c r="E41" s="25"/>
      <c r="F41" s="86"/>
      <c r="G41" s="87"/>
    </row>
    <row r="42" spans="1:7" ht="25.5" x14ac:dyDescent="0.2">
      <c r="A42" s="84" t="s">
        <v>239</v>
      </c>
      <c r="B42" s="37" t="s">
        <v>277</v>
      </c>
      <c r="C42" s="32">
        <v>607782</v>
      </c>
      <c r="D42" s="25">
        <v>609782</v>
      </c>
      <c r="E42" s="25">
        <v>52180.99</v>
      </c>
      <c r="F42" s="86">
        <f t="shared" si="0"/>
        <v>8.5854780167889135</v>
      </c>
      <c r="G42" s="87">
        <f t="shared" si="1"/>
        <v>8.5573188450954607</v>
      </c>
    </row>
    <row r="43" spans="1:7" x14ac:dyDescent="0.2">
      <c r="A43" s="84" t="s">
        <v>240</v>
      </c>
      <c r="B43" s="37" t="s">
        <v>278</v>
      </c>
      <c r="C43" s="32">
        <v>20000</v>
      </c>
      <c r="D43" s="25">
        <v>160000</v>
      </c>
      <c r="E43" s="25">
        <v>0</v>
      </c>
      <c r="F43" s="86">
        <f t="shared" si="0"/>
        <v>0</v>
      </c>
      <c r="G43" s="87">
        <f t="shared" si="1"/>
        <v>0</v>
      </c>
    </row>
    <row r="44" spans="1:7" ht="25.5" x14ac:dyDescent="0.2">
      <c r="A44" s="84" t="s">
        <v>309</v>
      </c>
      <c r="B44" s="37" t="s">
        <v>310</v>
      </c>
      <c r="C44" s="32">
        <v>49000</v>
      </c>
      <c r="D44" s="25">
        <v>49000</v>
      </c>
      <c r="E44" s="25">
        <v>0</v>
      </c>
      <c r="F44" s="86">
        <v>0</v>
      </c>
      <c r="G44" s="87">
        <f t="shared" si="1"/>
        <v>0</v>
      </c>
    </row>
    <row r="45" spans="1:7" ht="38.25" x14ac:dyDescent="0.2">
      <c r="A45" s="84" t="s">
        <v>241</v>
      </c>
      <c r="B45" s="37" t="s">
        <v>279</v>
      </c>
      <c r="C45" s="32">
        <v>800000</v>
      </c>
      <c r="D45" s="25">
        <v>1420677</v>
      </c>
      <c r="E45" s="25">
        <v>0</v>
      </c>
      <c r="F45" s="86">
        <f t="shared" si="0"/>
        <v>0</v>
      </c>
      <c r="G45" s="87">
        <f t="shared" si="1"/>
        <v>0</v>
      </c>
    </row>
    <row r="46" spans="1:7" ht="28.5" customHeight="1" x14ac:dyDescent="0.2">
      <c r="A46" s="84" t="s">
        <v>242</v>
      </c>
      <c r="B46" s="37" t="s">
        <v>280</v>
      </c>
      <c r="C46" s="32">
        <v>2000</v>
      </c>
      <c r="D46" s="25">
        <v>2000</v>
      </c>
      <c r="E46" s="25">
        <v>0</v>
      </c>
      <c r="F46" s="86">
        <f t="shared" si="0"/>
        <v>0</v>
      </c>
      <c r="G46" s="87">
        <f t="shared" si="1"/>
        <v>0</v>
      </c>
    </row>
    <row r="47" spans="1:7" ht="25.5" x14ac:dyDescent="0.2">
      <c r="A47" s="84" t="s">
        <v>311</v>
      </c>
      <c r="B47" s="37" t="s">
        <v>312</v>
      </c>
      <c r="C47" s="32">
        <v>26000</v>
      </c>
      <c r="D47" s="25">
        <v>26000</v>
      </c>
      <c r="E47" s="25">
        <v>0</v>
      </c>
      <c r="F47" s="86">
        <v>0</v>
      </c>
      <c r="G47" s="87">
        <f t="shared" si="1"/>
        <v>0</v>
      </c>
    </row>
    <row r="48" spans="1:7" ht="25.5" x14ac:dyDescent="0.2">
      <c r="A48" s="84" t="s">
        <v>243</v>
      </c>
      <c r="B48" s="37" t="s">
        <v>281</v>
      </c>
      <c r="C48" s="32">
        <v>24000</v>
      </c>
      <c r="D48" s="25">
        <v>24000</v>
      </c>
      <c r="E48" s="25">
        <v>12000</v>
      </c>
      <c r="F48" s="86">
        <f t="shared" si="0"/>
        <v>50</v>
      </c>
      <c r="G48" s="87">
        <f t="shared" si="1"/>
        <v>50</v>
      </c>
    </row>
    <row r="49" spans="1:7" x14ac:dyDescent="0.2">
      <c r="A49" s="84" t="s">
        <v>606</v>
      </c>
      <c r="B49" s="327" t="s">
        <v>607</v>
      </c>
      <c r="C49" s="32">
        <v>0</v>
      </c>
      <c r="D49" s="25">
        <v>7307</v>
      </c>
      <c r="E49" s="25">
        <v>0</v>
      </c>
      <c r="F49" s="86">
        <v>0</v>
      </c>
      <c r="G49" s="87">
        <f t="shared" si="1"/>
        <v>0</v>
      </c>
    </row>
    <row r="50" spans="1:7" x14ac:dyDescent="0.2">
      <c r="A50" s="84" t="s">
        <v>244</v>
      </c>
      <c r="B50" s="37" t="s">
        <v>282</v>
      </c>
      <c r="C50" s="32">
        <v>7200</v>
      </c>
      <c r="D50" s="25">
        <v>7200</v>
      </c>
      <c r="E50" s="25">
        <v>1200</v>
      </c>
      <c r="F50" s="86">
        <f t="shared" si="0"/>
        <v>16.666666666666664</v>
      </c>
      <c r="G50" s="87">
        <f t="shared" si="1"/>
        <v>16.666666666666664</v>
      </c>
    </row>
    <row r="51" spans="1:7" x14ac:dyDescent="0.2">
      <c r="A51" s="84" t="s">
        <v>245</v>
      </c>
      <c r="B51" s="37" t="s">
        <v>283</v>
      </c>
      <c r="C51" s="32">
        <v>10000</v>
      </c>
      <c r="D51" s="25">
        <v>0</v>
      </c>
      <c r="E51" s="25">
        <v>0</v>
      </c>
      <c r="F51" s="86">
        <f t="shared" si="0"/>
        <v>0</v>
      </c>
      <c r="G51" s="87">
        <v>0</v>
      </c>
    </row>
    <row r="52" spans="1:7" x14ac:dyDescent="0.2">
      <c r="A52" s="84" t="s">
        <v>585</v>
      </c>
      <c r="B52" s="37" t="s">
        <v>504</v>
      </c>
      <c r="C52" s="32">
        <v>120000</v>
      </c>
      <c r="D52" s="25">
        <v>120000</v>
      </c>
      <c r="E52" s="25">
        <v>30000</v>
      </c>
      <c r="F52" s="86">
        <v>0</v>
      </c>
      <c r="G52" s="87">
        <f t="shared" si="1"/>
        <v>25</v>
      </c>
    </row>
    <row r="53" spans="1:7" x14ac:dyDescent="0.2">
      <c r="A53" s="84" t="s">
        <v>246</v>
      </c>
      <c r="B53" s="37" t="s">
        <v>284</v>
      </c>
      <c r="C53" s="32">
        <v>100000</v>
      </c>
      <c r="D53" s="25">
        <v>100000</v>
      </c>
      <c r="E53" s="25">
        <v>0</v>
      </c>
      <c r="F53" s="86">
        <f t="shared" si="0"/>
        <v>0</v>
      </c>
      <c r="G53" s="87">
        <f t="shared" si="1"/>
        <v>0</v>
      </c>
    </row>
    <row r="54" spans="1:7" x14ac:dyDescent="0.2">
      <c r="A54" s="62"/>
      <c r="B54" s="94" t="s">
        <v>59</v>
      </c>
      <c r="C54" s="14">
        <f>C10+C11+C12+C13+C14+C15+C16+C17+C18+C19+C20+C21+C22+C23+C24+C25+C26+C27+C28+C29+C30+C31+C32+C33+C34+C35+C36+C37+C39+C40+C41+C42+C43+C44+C45+C46+C47+C48+C49+C50+C51+C52+C53</f>
        <v>137784501</v>
      </c>
      <c r="D54" s="14">
        <f>D10+D11+D12+D13+D14+D15+D16+D17+D18+D19+D20+D21+D22+D23+D24+D25+D26+D27+D28+D29+D30+D31+D32+D33+D34+D35+D36+D37+D39+D40+D41+D42+D43+D44+D45+D46+D47+D48+D49+D50+D51+D52+D53</f>
        <v>141245098.93000001</v>
      </c>
      <c r="E54" s="14">
        <f>E10+E11+E12+E13+E14+E15+E16+E17+E18+E19+E20+E21+E22+E23+E24+E25+E26+E27+E28+E29+E30+E31+E32+E33+E34+E35+E36+E37+E39+E40+E41+E42+E43+E44+E45+E46+E47+E48+E49+E50+E51+E52+E53</f>
        <v>29897630.140000001</v>
      </c>
      <c r="F54" s="88">
        <f t="shared" si="0"/>
        <v>21.69883399294671</v>
      </c>
      <c r="G54" s="89">
        <f>E54/D54*100</f>
        <v>21.16719827200308</v>
      </c>
    </row>
    <row r="55" spans="1:7" ht="38.25" x14ac:dyDescent="0.2">
      <c r="A55" s="83" t="s">
        <v>247</v>
      </c>
      <c r="B55" s="37" t="s">
        <v>213</v>
      </c>
      <c r="C55" s="32">
        <v>3467500</v>
      </c>
      <c r="D55" s="25">
        <v>3467500</v>
      </c>
      <c r="E55" s="25">
        <v>3467500</v>
      </c>
      <c r="F55" s="86">
        <f t="shared" si="0"/>
        <v>100</v>
      </c>
      <c r="G55" s="87">
        <f>E55/D55*100</f>
        <v>100</v>
      </c>
    </row>
    <row r="56" spans="1:7" ht="13.5" customHeight="1" x14ac:dyDescent="0.2">
      <c r="A56" s="83" t="s">
        <v>248</v>
      </c>
      <c r="B56" s="37" t="s">
        <v>214</v>
      </c>
      <c r="C56" s="32">
        <v>55717</v>
      </c>
      <c r="D56" s="25">
        <v>506066</v>
      </c>
      <c r="E56" s="25">
        <v>506066</v>
      </c>
      <c r="F56" s="86">
        <f t="shared" si="0"/>
        <v>908.2793402372705</v>
      </c>
      <c r="G56" s="87">
        <f>E56/D56*100</f>
        <v>100</v>
      </c>
    </row>
    <row r="57" spans="1:7" ht="38.25" x14ac:dyDescent="0.2">
      <c r="A57" s="83" t="s">
        <v>249</v>
      </c>
      <c r="B57" s="37" t="s">
        <v>215</v>
      </c>
      <c r="C57" s="32">
        <v>0</v>
      </c>
      <c r="D57" s="25">
        <v>88000</v>
      </c>
      <c r="E57" s="25">
        <v>88000</v>
      </c>
      <c r="F57" s="86">
        <v>0</v>
      </c>
      <c r="G57" s="87">
        <f>E57/D57*100</f>
        <v>100</v>
      </c>
    </row>
    <row r="58" spans="1:7" x14ac:dyDescent="0.2">
      <c r="A58" s="62"/>
      <c r="B58" s="94" t="s">
        <v>60</v>
      </c>
      <c r="C58" s="19">
        <f>C54+C55+C56+C57</f>
        <v>141307718</v>
      </c>
      <c r="D58" s="57">
        <f>D54+D55+D56+D57</f>
        <v>145306664.93000001</v>
      </c>
      <c r="E58" s="57">
        <f>E54+E55+E56+E57</f>
        <v>33959196.140000001</v>
      </c>
      <c r="F58" s="88">
        <f t="shared" si="0"/>
        <v>24.032088707284906</v>
      </c>
      <c r="G58" s="89">
        <f>E58/D58*100</f>
        <v>23.370707844928855</v>
      </c>
    </row>
    <row r="59" spans="1:7" s="78" customFormat="1" ht="12.75" customHeight="1" x14ac:dyDescent="0.2">
      <c r="A59" s="375" t="s">
        <v>3</v>
      </c>
      <c r="B59" s="376"/>
      <c r="C59" s="376"/>
      <c r="D59" s="376"/>
      <c r="E59" s="376"/>
      <c r="F59" s="376"/>
      <c r="G59" s="377"/>
    </row>
    <row r="60" spans="1:7" ht="60.75" customHeight="1" x14ac:dyDescent="0.2">
      <c r="A60" s="62"/>
      <c r="B60" s="378" t="s">
        <v>87</v>
      </c>
      <c r="C60" s="379"/>
      <c r="D60" s="379"/>
      <c r="E60" s="379"/>
      <c r="F60" s="379"/>
      <c r="G60" s="62"/>
    </row>
    <row r="61" spans="1:7" ht="63.75" x14ac:dyDescent="0.2">
      <c r="A61" s="83" t="s">
        <v>220</v>
      </c>
      <c r="B61" s="37" t="s">
        <v>285</v>
      </c>
      <c r="C61" s="32">
        <v>0</v>
      </c>
      <c r="D61" s="25">
        <v>17000</v>
      </c>
      <c r="E61" s="25">
        <v>14326</v>
      </c>
      <c r="F61" s="86">
        <v>0</v>
      </c>
      <c r="G61" s="87">
        <f>E61/D61*100</f>
        <v>84.270588235294113</v>
      </c>
    </row>
    <row r="62" spans="1:7" hidden="1" x14ac:dyDescent="0.2">
      <c r="A62" s="83" t="s">
        <v>221</v>
      </c>
      <c r="B62" s="37" t="s">
        <v>253</v>
      </c>
      <c r="C62" s="32">
        <v>0</v>
      </c>
      <c r="D62" s="25">
        <v>0</v>
      </c>
      <c r="E62" s="25">
        <v>0</v>
      </c>
      <c r="F62" s="86">
        <v>0</v>
      </c>
      <c r="G62" s="87">
        <v>0</v>
      </c>
    </row>
    <row r="63" spans="1:7" ht="36.75" customHeight="1" x14ac:dyDescent="0.2">
      <c r="A63" s="83" t="s">
        <v>139</v>
      </c>
      <c r="B63" s="37" t="s">
        <v>254</v>
      </c>
      <c r="C63" s="32">
        <v>17206</v>
      </c>
      <c r="D63" s="25">
        <v>17206</v>
      </c>
      <c r="E63" s="25">
        <v>0</v>
      </c>
      <c r="F63" s="86">
        <v>0</v>
      </c>
      <c r="G63" s="87">
        <f t="shared" ref="G63:G89" si="2">E63/D63*100</f>
        <v>0</v>
      </c>
    </row>
    <row r="64" spans="1:7" ht="63.75" x14ac:dyDescent="0.2">
      <c r="A64" s="83" t="s">
        <v>140</v>
      </c>
      <c r="B64" s="37" t="s">
        <v>255</v>
      </c>
      <c r="C64" s="32">
        <v>112991</v>
      </c>
      <c r="D64" s="25">
        <v>112991</v>
      </c>
      <c r="E64" s="25">
        <v>0</v>
      </c>
      <c r="F64" s="86">
        <v>0</v>
      </c>
      <c r="G64" s="87">
        <f t="shared" si="2"/>
        <v>0</v>
      </c>
    </row>
    <row r="65" spans="1:7" ht="38.25" hidden="1" x14ac:dyDescent="0.2">
      <c r="A65" s="83" t="s">
        <v>141</v>
      </c>
      <c r="B65" s="37" t="s">
        <v>286</v>
      </c>
      <c r="C65" s="32">
        <v>0</v>
      </c>
      <c r="D65" s="25">
        <v>0</v>
      </c>
      <c r="E65" s="25">
        <v>0</v>
      </c>
      <c r="F65" s="86">
        <v>0</v>
      </c>
      <c r="G65" s="87" t="e">
        <f t="shared" si="2"/>
        <v>#DIV/0!</v>
      </c>
    </row>
    <row r="66" spans="1:7" ht="51" hidden="1" x14ac:dyDescent="0.2">
      <c r="A66" s="83" t="s">
        <v>222</v>
      </c>
      <c r="B66" s="37" t="s">
        <v>256</v>
      </c>
      <c r="C66" s="32">
        <v>0</v>
      </c>
      <c r="D66" s="25">
        <v>0</v>
      </c>
      <c r="E66" s="25">
        <v>0</v>
      </c>
      <c r="F66" s="86">
        <v>0</v>
      </c>
      <c r="G66" s="87" t="e">
        <f t="shared" si="2"/>
        <v>#DIV/0!</v>
      </c>
    </row>
    <row r="67" spans="1:7" ht="25.5" hidden="1" x14ac:dyDescent="0.2">
      <c r="A67" s="83" t="s">
        <v>224</v>
      </c>
      <c r="B67" s="37" t="s">
        <v>258</v>
      </c>
      <c r="C67" s="32">
        <v>0</v>
      </c>
      <c r="D67" s="25"/>
      <c r="E67" s="25"/>
      <c r="F67" s="86">
        <v>0</v>
      </c>
      <c r="G67" s="87" t="e">
        <f t="shared" si="2"/>
        <v>#DIV/0!</v>
      </c>
    </row>
    <row r="68" spans="1:7" hidden="1" x14ac:dyDescent="0.2">
      <c r="A68" s="83" t="s">
        <v>225</v>
      </c>
      <c r="B68" s="37" t="s">
        <v>259</v>
      </c>
      <c r="C68" s="32">
        <v>0</v>
      </c>
      <c r="D68" s="25"/>
      <c r="E68" s="25"/>
      <c r="F68" s="86">
        <v>0</v>
      </c>
      <c r="G68" s="87" t="e">
        <f t="shared" si="2"/>
        <v>#DIV/0!</v>
      </c>
    </row>
    <row r="69" spans="1:7" ht="51" hidden="1" x14ac:dyDescent="0.2">
      <c r="A69" s="83" t="s">
        <v>334</v>
      </c>
      <c r="B69" s="34" t="s">
        <v>335</v>
      </c>
      <c r="C69" s="32">
        <v>0</v>
      </c>
      <c r="D69" s="25"/>
      <c r="E69" s="25"/>
      <c r="F69" s="86">
        <v>0</v>
      </c>
      <c r="G69" s="87" t="e">
        <f t="shared" si="2"/>
        <v>#DIV/0!</v>
      </c>
    </row>
    <row r="70" spans="1:7" ht="25.5" hidden="1" x14ac:dyDescent="0.2">
      <c r="A70" s="83" t="s">
        <v>226</v>
      </c>
      <c r="B70" s="37" t="s">
        <v>260</v>
      </c>
      <c r="C70" s="32">
        <v>0</v>
      </c>
      <c r="D70" s="25"/>
      <c r="E70" s="25"/>
      <c r="F70" s="86">
        <v>0</v>
      </c>
      <c r="G70" s="87" t="e">
        <f t="shared" si="2"/>
        <v>#DIV/0!</v>
      </c>
    </row>
    <row r="71" spans="1:7" hidden="1" x14ac:dyDescent="0.2">
      <c r="A71" s="83" t="s">
        <v>232</v>
      </c>
      <c r="B71" s="37" t="s">
        <v>287</v>
      </c>
      <c r="C71" s="32">
        <v>0</v>
      </c>
      <c r="D71" s="25"/>
      <c r="E71" s="25"/>
      <c r="F71" s="86" t="e">
        <f>E71/C71*100</f>
        <v>#DIV/0!</v>
      </c>
      <c r="G71" s="87" t="e">
        <f t="shared" si="2"/>
        <v>#DIV/0!</v>
      </c>
    </row>
    <row r="72" spans="1:7" ht="38.25" hidden="1" x14ac:dyDescent="0.2">
      <c r="A72" s="83" t="s">
        <v>143</v>
      </c>
      <c r="B72" s="37" t="s">
        <v>267</v>
      </c>
      <c r="C72" s="32">
        <v>0</v>
      </c>
      <c r="D72" s="25"/>
      <c r="E72" s="25"/>
      <c r="F72" s="86">
        <v>0</v>
      </c>
      <c r="G72" s="87" t="e">
        <f t="shared" si="2"/>
        <v>#DIV/0!</v>
      </c>
    </row>
    <row r="73" spans="1:7" ht="25.5" hidden="1" x14ac:dyDescent="0.2">
      <c r="A73" s="83" t="s">
        <v>233</v>
      </c>
      <c r="B73" s="37" t="s">
        <v>268</v>
      </c>
      <c r="C73" s="32">
        <v>0</v>
      </c>
      <c r="D73" s="25"/>
      <c r="E73" s="25"/>
      <c r="F73" s="86">
        <v>0</v>
      </c>
      <c r="G73" s="87" t="e">
        <f t="shared" si="2"/>
        <v>#DIV/0!</v>
      </c>
    </row>
    <row r="74" spans="1:7" ht="25.5" hidden="1" x14ac:dyDescent="0.2">
      <c r="A74" s="83" t="s">
        <v>145</v>
      </c>
      <c r="B74" s="37" t="s">
        <v>271</v>
      </c>
      <c r="C74" s="32">
        <v>0</v>
      </c>
      <c r="D74" s="25"/>
      <c r="E74" s="25"/>
      <c r="F74" s="86">
        <v>0</v>
      </c>
      <c r="G74" s="87" t="e">
        <f t="shared" si="2"/>
        <v>#DIV/0!</v>
      </c>
    </row>
    <row r="75" spans="1:7" ht="25.5" hidden="1" x14ac:dyDescent="0.2">
      <c r="A75" s="83" t="s">
        <v>235</v>
      </c>
      <c r="B75" s="37" t="s">
        <v>272</v>
      </c>
      <c r="C75" s="32">
        <v>0</v>
      </c>
      <c r="D75" s="25"/>
      <c r="E75" s="25"/>
      <c r="F75" s="86">
        <v>0</v>
      </c>
      <c r="G75" s="87" t="e">
        <f t="shared" si="2"/>
        <v>#DIV/0!</v>
      </c>
    </row>
    <row r="76" spans="1:7" hidden="1" x14ac:dyDescent="0.2">
      <c r="A76" s="83" t="s">
        <v>236</v>
      </c>
      <c r="B76" s="37" t="s">
        <v>273</v>
      </c>
      <c r="C76" s="32">
        <v>0</v>
      </c>
      <c r="D76" s="25"/>
      <c r="E76" s="25"/>
      <c r="F76" s="86">
        <v>0</v>
      </c>
      <c r="G76" s="87" t="e">
        <f t="shared" si="2"/>
        <v>#DIV/0!</v>
      </c>
    </row>
    <row r="77" spans="1:7" x14ac:dyDescent="0.2">
      <c r="A77" s="83" t="s">
        <v>146</v>
      </c>
      <c r="B77" s="79" t="s">
        <v>288</v>
      </c>
      <c r="C77" s="32">
        <v>0</v>
      </c>
      <c r="D77" s="25">
        <v>89500</v>
      </c>
      <c r="E77" s="25">
        <v>40971</v>
      </c>
      <c r="F77" s="86">
        <v>0</v>
      </c>
      <c r="G77" s="87">
        <f t="shared" si="2"/>
        <v>45.777653631284913</v>
      </c>
    </row>
    <row r="78" spans="1:7" x14ac:dyDescent="0.2">
      <c r="A78" s="83" t="s">
        <v>240</v>
      </c>
      <c r="B78" s="37" t="s">
        <v>278</v>
      </c>
      <c r="C78" s="32">
        <v>100000</v>
      </c>
      <c r="D78" s="25">
        <v>0</v>
      </c>
      <c r="E78" s="25">
        <v>0</v>
      </c>
      <c r="F78" s="86">
        <f>E78/C78*100</f>
        <v>0</v>
      </c>
      <c r="G78" s="87">
        <v>0</v>
      </c>
    </row>
    <row r="79" spans="1:7" ht="25.5" hidden="1" x14ac:dyDescent="0.2">
      <c r="A79" s="83" t="s">
        <v>336</v>
      </c>
      <c r="B79" s="37" t="s">
        <v>337</v>
      </c>
      <c r="C79" s="32">
        <v>0</v>
      </c>
      <c r="D79" s="25">
        <v>0</v>
      </c>
      <c r="E79" s="25">
        <v>0</v>
      </c>
      <c r="F79" s="86">
        <v>0</v>
      </c>
      <c r="G79" s="87">
        <v>0</v>
      </c>
    </row>
    <row r="80" spans="1:7" hidden="1" x14ac:dyDescent="0.2">
      <c r="A80" s="83" t="s">
        <v>313</v>
      </c>
      <c r="B80" s="37" t="s">
        <v>314</v>
      </c>
      <c r="C80" s="32">
        <v>0</v>
      </c>
      <c r="D80" s="25">
        <v>0</v>
      </c>
      <c r="E80" s="25">
        <v>0</v>
      </c>
      <c r="F80" s="86">
        <v>0</v>
      </c>
      <c r="G80" s="87" t="e">
        <f t="shared" si="2"/>
        <v>#DIV/0!</v>
      </c>
    </row>
    <row r="81" spans="1:7" ht="38.25" x14ac:dyDescent="0.2">
      <c r="A81" s="83" t="s">
        <v>320</v>
      </c>
      <c r="B81" s="37" t="s">
        <v>321</v>
      </c>
      <c r="C81" s="32">
        <v>2100000</v>
      </c>
      <c r="D81" s="25">
        <v>5870961</v>
      </c>
      <c r="E81" s="25">
        <v>413660.19</v>
      </c>
      <c r="F81" s="86">
        <v>0</v>
      </c>
      <c r="G81" s="87">
        <v>0</v>
      </c>
    </row>
    <row r="82" spans="1:7" ht="25.5" x14ac:dyDescent="0.2">
      <c r="A82" s="83" t="s">
        <v>250</v>
      </c>
      <c r="B82" s="37" t="s">
        <v>289</v>
      </c>
      <c r="C82" s="32">
        <v>0</v>
      </c>
      <c r="D82" s="25">
        <v>262859</v>
      </c>
      <c r="E82" s="25">
        <v>0</v>
      </c>
      <c r="F82" s="86">
        <v>0</v>
      </c>
      <c r="G82" s="87">
        <f t="shared" si="2"/>
        <v>0</v>
      </c>
    </row>
    <row r="83" spans="1:7" ht="38.25" x14ac:dyDescent="0.2">
      <c r="A83" s="83" t="s">
        <v>315</v>
      </c>
      <c r="B83" s="37" t="s">
        <v>316</v>
      </c>
      <c r="C83" s="32">
        <v>0</v>
      </c>
      <c r="D83" s="25">
        <v>500000</v>
      </c>
      <c r="E83" s="25">
        <v>0</v>
      </c>
      <c r="F83" s="86">
        <v>0</v>
      </c>
      <c r="G83" s="87">
        <f t="shared" si="2"/>
        <v>0</v>
      </c>
    </row>
    <row r="84" spans="1:7" ht="38.25" x14ac:dyDescent="0.2">
      <c r="A84" s="83" t="s">
        <v>251</v>
      </c>
      <c r="B84" s="37" t="s">
        <v>290</v>
      </c>
      <c r="C84" s="32">
        <v>0</v>
      </c>
      <c r="D84" s="25">
        <v>1963896</v>
      </c>
      <c r="E84" s="25">
        <v>0</v>
      </c>
      <c r="F84" s="86">
        <v>0</v>
      </c>
      <c r="G84" s="87">
        <f t="shared" si="2"/>
        <v>0</v>
      </c>
    </row>
    <row r="85" spans="1:7" ht="38.25" x14ac:dyDescent="0.2">
      <c r="A85" s="83" t="s">
        <v>241</v>
      </c>
      <c r="B85" s="37" t="s">
        <v>279</v>
      </c>
      <c r="C85" s="32">
        <v>0</v>
      </c>
      <c r="D85" s="25">
        <v>2271760</v>
      </c>
      <c r="E85" s="25">
        <v>61489</v>
      </c>
      <c r="F85" s="86">
        <v>0</v>
      </c>
      <c r="G85" s="87">
        <f t="shared" si="2"/>
        <v>2.7066679578828747</v>
      </c>
    </row>
    <row r="86" spans="1:7" ht="25.5" x14ac:dyDescent="0.2">
      <c r="A86" s="83" t="s">
        <v>608</v>
      </c>
      <c r="B86" s="327" t="s">
        <v>609</v>
      </c>
      <c r="C86" s="32">
        <v>0</v>
      </c>
      <c r="D86" s="25">
        <v>50000</v>
      </c>
      <c r="E86" s="25">
        <v>0</v>
      </c>
      <c r="F86" s="86">
        <v>0</v>
      </c>
      <c r="G86" s="87">
        <f t="shared" si="2"/>
        <v>0</v>
      </c>
    </row>
    <row r="87" spans="1:7" ht="51" x14ac:dyDescent="0.2">
      <c r="A87" s="83" t="s">
        <v>610</v>
      </c>
      <c r="B87" s="328" t="s">
        <v>611</v>
      </c>
      <c r="C87" s="32">
        <v>0</v>
      </c>
      <c r="D87" s="25">
        <v>50000</v>
      </c>
      <c r="E87" s="25">
        <v>0</v>
      </c>
      <c r="F87" s="86">
        <v>0</v>
      </c>
      <c r="G87" s="87">
        <f t="shared" si="2"/>
        <v>0</v>
      </c>
    </row>
    <row r="88" spans="1:7" ht="25.5" x14ac:dyDescent="0.2">
      <c r="A88" s="83" t="s">
        <v>252</v>
      </c>
      <c r="B88" s="37" t="s">
        <v>291</v>
      </c>
      <c r="C88" s="32">
        <v>74500</v>
      </c>
      <c r="D88" s="25">
        <v>74500</v>
      </c>
      <c r="E88" s="25">
        <v>0</v>
      </c>
      <c r="F88" s="86">
        <v>0</v>
      </c>
      <c r="G88" s="87">
        <f t="shared" si="2"/>
        <v>0</v>
      </c>
    </row>
    <row r="89" spans="1:7" ht="25.5" hidden="1" x14ac:dyDescent="0.2">
      <c r="A89" s="83" t="s">
        <v>317</v>
      </c>
      <c r="B89" s="37" t="s">
        <v>318</v>
      </c>
      <c r="C89" s="32">
        <v>0</v>
      </c>
      <c r="D89" s="25">
        <v>0</v>
      </c>
      <c r="E89" s="25">
        <v>0</v>
      </c>
      <c r="F89" s="86">
        <v>0</v>
      </c>
      <c r="G89" s="87" t="e">
        <f t="shared" si="2"/>
        <v>#DIV/0!</v>
      </c>
    </row>
    <row r="90" spans="1:7" hidden="1" x14ac:dyDescent="0.2">
      <c r="A90" s="83" t="s">
        <v>248</v>
      </c>
      <c r="B90" s="37" t="s">
        <v>292</v>
      </c>
      <c r="C90" s="32">
        <v>0</v>
      </c>
      <c r="D90" s="25">
        <v>0</v>
      </c>
      <c r="E90" s="25">
        <v>0</v>
      </c>
      <c r="F90" s="86">
        <v>0</v>
      </c>
      <c r="G90" s="87">
        <v>0</v>
      </c>
    </row>
    <row r="91" spans="1:7" ht="38.25" hidden="1" x14ac:dyDescent="0.2">
      <c r="A91" s="83" t="s">
        <v>249</v>
      </c>
      <c r="B91" s="37" t="s">
        <v>293</v>
      </c>
      <c r="C91" s="32">
        <v>0</v>
      </c>
      <c r="D91" s="25">
        <v>0</v>
      </c>
      <c r="E91" s="25">
        <v>0</v>
      </c>
      <c r="F91" s="86">
        <v>0</v>
      </c>
      <c r="G91" s="87">
        <v>0</v>
      </c>
    </row>
    <row r="92" spans="1:7" x14ac:dyDescent="0.2">
      <c r="A92" s="62"/>
      <c r="B92" s="80" t="s">
        <v>34</v>
      </c>
      <c r="C92" s="21">
        <f>C61+C62+C63+C64+C67+C69+C68+C70+C71+C72+C75+C76+C77+C78+C79+C80+C81+C83+C84+C88+C89</f>
        <v>2404697</v>
      </c>
      <c r="D92" s="302">
        <f>D61+D62+D63+D64+D67+D69+D68+D70+D71+D72+D75+D76+D77+D78+D79+D80+D81+D82+D83+D84+D85+D86+D87+D88+D89+D90</f>
        <v>11280673</v>
      </c>
      <c r="E92" s="302">
        <f>E61+E62+E63+E64+E67+E69+E68+E70+E71+E72+E75+E76+E77+E78+E79+E80+E81+E82+E83+E84+E85+E86+E87+E88+E89+E90</f>
        <v>530446.18999999994</v>
      </c>
      <c r="F92" s="88">
        <f>E92/C92*100</f>
        <v>22.058753763987728</v>
      </c>
      <c r="G92" s="89">
        <f>E92/D92*100</f>
        <v>4.7022565940879586</v>
      </c>
    </row>
    <row r="93" spans="1:7" x14ac:dyDescent="0.2">
      <c r="A93" s="367" t="s">
        <v>86</v>
      </c>
      <c r="B93" s="368"/>
      <c r="C93" s="368"/>
      <c r="D93" s="368"/>
      <c r="E93" s="368"/>
      <c r="F93" s="368"/>
      <c r="G93" s="369"/>
    </row>
    <row r="94" spans="1:7" x14ac:dyDescent="0.2">
      <c r="A94" s="83" t="s">
        <v>139</v>
      </c>
      <c r="B94" s="37" t="s">
        <v>254</v>
      </c>
      <c r="C94" s="32">
        <v>1000000</v>
      </c>
      <c r="D94" s="25">
        <v>1000000</v>
      </c>
      <c r="E94" s="25">
        <v>61675.22</v>
      </c>
      <c r="F94" s="86">
        <f t="shared" ref="F94:F102" si="3">E94/C94*100</f>
        <v>6.1675219999999999</v>
      </c>
      <c r="G94" s="87">
        <f t="shared" ref="G94:G102" si="4">E94/D94*100</f>
        <v>6.1675219999999999</v>
      </c>
    </row>
    <row r="95" spans="1:7" ht="35.25" customHeight="1" x14ac:dyDescent="0.2">
      <c r="A95" s="83" t="s">
        <v>140</v>
      </c>
      <c r="B95" s="37" t="s">
        <v>255</v>
      </c>
      <c r="C95" s="32">
        <v>69004</v>
      </c>
      <c r="D95" s="25">
        <v>73794.3</v>
      </c>
      <c r="E95" s="25">
        <v>4790.3</v>
      </c>
      <c r="F95" s="86">
        <f t="shared" si="3"/>
        <v>6.9420613297779834</v>
      </c>
      <c r="G95" s="87">
        <f t="shared" si="4"/>
        <v>6.4914227792661494</v>
      </c>
    </row>
    <row r="96" spans="1:7" ht="12" customHeight="1" x14ac:dyDescent="0.2">
      <c r="A96" s="83" t="s">
        <v>141</v>
      </c>
      <c r="B96" s="37" t="s">
        <v>286</v>
      </c>
      <c r="C96" s="38">
        <v>9720</v>
      </c>
      <c r="D96" s="25">
        <v>15226.12</v>
      </c>
      <c r="E96" s="25">
        <v>5506.12</v>
      </c>
      <c r="F96" s="86">
        <f t="shared" si="3"/>
        <v>56.64732510288065</v>
      </c>
      <c r="G96" s="87">
        <f t="shared" si="4"/>
        <v>36.162331572324398</v>
      </c>
    </row>
    <row r="97" spans="1:7" ht="51" x14ac:dyDescent="0.2">
      <c r="A97" s="83" t="s">
        <v>222</v>
      </c>
      <c r="B97" s="37" t="s">
        <v>256</v>
      </c>
      <c r="C97" s="38">
        <v>116523</v>
      </c>
      <c r="D97" s="25">
        <v>116523</v>
      </c>
      <c r="E97" s="25">
        <v>27010.57</v>
      </c>
      <c r="F97" s="86">
        <v>0</v>
      </c>
      <c r="G97" s="87">
        <f t="shared" si="4"/>
        <v>23.180462226341582</v>
      </c>
    </row>
    <row r="98" spans="1:7" ht="25.5" x14ac:dyDescent="0.2">
      <c r="A98" s="83" t="s">
        <v>224</v>
      </c>
      <c r="B98" s="37" t="s">
        <v>258</v>
      </c>
      <c r="C98" s="38">
        <v>194250</v>
      </c>
      <c r="D98" s="25">
        <v>194250</v>
      </c>
      <c r="E98" s="25">
        <v>36986.410000000003</v>
      </c>
      <c r="F98" s="86">
        <f t="shared" si="3"/>
        <v>19.040622908622911</v>
      </c>
      <c r="G98" s="87">
        <f t="shared" si="4"/>
        <v>19.040622908622911</v>
      </c>
    </row>
    <row r="99" spans="1:7" ht="51" x14ac:dyDescent="0.2">
      <c r="A99" s="83" t="s">
        <v>334</v>
      </c>
      <c r="B99" s="34" t="s">
        <v>335</v>
      </c>
      <c r="C99" s="38">
        <v>60000</v>
      </c>
      <c r="D99" s="25">
        <v>60000</v>
      </c>
      <c r="E99" s="25">
        <v>24023.94</v>
      </c>
      <c r="F99" s="86">
        <f t="shared" si="3"/>
        <v>40.039900000000003</v>
      </c>
      <c r="G99" s="87">
        <f t="shared" si="4"/>
        <v>40.039900000000003</v>
      </c>
    </row>
    <row r="100" spans="1:7" x14ac:dyDescent="0.2">
      <c r="A100" s="83" t="s">
        <v>604</v>
      </c>
      <c r="B100" s="327" t="s">
        <v>605</v>
      </c>
      <c r="C100" s="38">
        <v>1200</v>
      </c>
      <c r="D100" s="25">
        <v>1200</v>
      </c>
      <c r="E100" s="25">
        <v>0</v>
      </c>
      <c r="F100" s="86">
        <f t="shared" si="3"/>
        <v>0</v>
      </c>
      <c r="G100" s="87">
        <f t="shared" si="4"/>
        <v>0</v>
      </c>
    </row>
    <row r="101" spans="1:7" ht="38.25" x14ac:dyDescent="0.2">
      <c r="A101" s="83" t="s">
        <v>143</v>
      </c>
      <c r="B101" s="37" t="s">
        <v>267</v>
      </c>
      <c r="C101" s="38">
        <v>12800</v>
      </c>
      <c r="D101" s="25">
        <v>12800</v>
      </c>
      <c r="E101" s="25">
        <v>0</v>
      </c>
      <c r="F101" s="86">
        <f t="shared" si="3"/>
        <v>0</v>
      </c>
      <c r="G101" s="87">
        <f t="shared" si="4"/>
        <v>0</v>
      </c>
    </row>
    <row r="102" spans="1:7" x14ac:dyDescent="0.2">
      <c r="A102" s="62"/>
      <c r="B102" s="94" t="s">
        <v>59</v>
      </c>
      <c r="C102" s="19">
        <f>C94+C95+C96+C97+C98+C99+C100+C101</f>
        <v>1463497</v>
      </c>
      <c r="D102" s="19">
        <f t="shared" ref="D102:E102" si="5">D94+D95+D96+D97+D98+D99+D100+D101</f>
        <v>1473793.4200000002</v>
      </c>
      <c r="E102" s="19">
        <f t="shared" si="5"/>
        <v>159992.56</v>
      </c>
      <c r="F102" s="88">
        <f t="shared" si="3"/>
        <v>10.932209632134537</v>
      </c>
      <c r="G102" s="89">
        <f t="shared" si="4"/>
        <v>10.855833512949188</v>
      </c>
    </row>
    <row r="103" spans="1:7" x14ac:dyDescent="0.2">
      <c r="A103" s="367" t="s">
        <v>88</v>
      </c>
      <c r="B103" s="368"/>
      <c r="C103" s="368"/>
      <c r="D103" s="368"/>
      <c r="E103" s="368"/>
      <c r="F103" s="368"/>
      <c r="G103" s="369"/>
    </row>
    <row r="104" spans="1:7" x14ac:dyDescent="0.2">
      <c r="A104" s="83" t="s">
        <v>139</v>
      </c>
      <c r="B104" s="37" t="s">
        <v>254</v>
      </c>
      <c r="C104" s="38">
        <v>0</v>
      </c>
      <c r="D104" s="25">
        <v>36205.019999999997</v>
      </c>
      <c r="E104" s="25">
        <v>36205.019999999997</v>
      </c>
      <c r="F104" s="86">
        <v>0</v>
      </c>
      <c r="G104" s="87">
        <f t="shared" ref="G104:G116" si="6">E104/D104*100</f>
        <v>100</v>
      </c>
    </row>
    <row r="105" spans="1:7" ht="63.75" x14ac:dyDescent="0.2">
      <c r="A105" s="83" t="s">
        <v>140</v>
      </c>
      <c r="B105" s="37" t="s">
        <v>255</v>
      </c>
      <c r="C105" s="38">
        <v>0</v>
      </c>
      <c r="D105" s="25">
        <v>802836.39</v>
      </c>
      <c r="E105" s="25">
        <v>802836.39</v>
      </c>
      <c r="F105" s="86">
        <v>0</v>
      </c>
      <c r="G105" s="87">
        <f t="shared" si="6"/>
        <v>100</v>
      </c>
    </row>
    <row r="106" spans="1:7" hidden="1" x14ac:dyDescent="0.2">
      <c r="A106" s="83"/>
      <c r="B106" s="37"/>
      <c r="C106" s="38"/>
      <c r="D106" s="25"/>
      <c r="E106" s="25"/>
      <c r="F106" s="86" t="e">
        <f>E106/C106*100</f>
        <v>#DIV/0!</v>
      </c>
      <c r="G106" s="87" t="e">
        <f t="shared" si="6"/>
        <v>#DIV/0!</v>
      </c>
    </row>
    <row r="107" spans="1:7" ht="25.5" x14ac:dyDescent="0.2">
      <c r="A107" s="83" t="s">
        <v>224</v>
      </c>
      <c r="B107" s="37" t="s">
        <v>258</v>
      </c>
      <c r="C107" s="38">
        <v>0</v>
      </c>
      <c r="D107" s="25">
        <v>62133.35</v>
      </c>
      <c r="E107" s="25">
        <v>62133.35</v>
      </c>
      <c r="F107" s="86">
        <v>0</v>
      </c>
      <c r="G107" s="87">
        <f t="shared" si="6"/>
        <v>100</v>
      </c>
    </row>
    <row r="108" spans="1:7" ht="25.5" x14ac:dyDescent="0.2">
      <c r="A108" s="83" t="s">
        <v>332</v>
      </c>
      <c r="B108" s="34" t="s">
        <v>333</v>
      </c>
      <c r="C108" s="241">
        <v>0</v>
      </c>
      <c r="D108" s="303">
        <v>261752.63</v>
      </c>
      <c r="E108" s="303">
        <v>261752.63</v>
      </c>
      <c r="F108" s="86">
        <v>0</v>
      </c>
      <c r="G108" s="87">
        <f t="shared" si="6"/>
        <v>100</v>
      </c>
    </row>
    <row r="109" spans="1:7" ht="51" x14ac:dyDescent="0.2">
      <c r="A109" s="83" t="s">
        <v>334</v>
      </c>
      <c r="B109" s="37" t="s">
        <v>576</v>
      </c>
      <c r="C109" s="241">
        <v>0</v>
      </c>
      <c r="D109" s="303">
        <v>1058000</v>
      </c>
      <c r="E109" s="303">
        <v>1058000</v>
      </c>
      <c r="F109" s="86">
        <v>0</v>
      </c>
      <c r="G109" s="87">
        <f t="shared" si="6"/>
        <v>100</v>
      </c>
    </row>
    <row r="110" spans="1:7" x14ac:dyDescent="0.2">
      <c r="A110" s="83" t="s">
        <v>229</v>
      </c>
      <c r="B110" s="37" t="s">
        <v>263</v>
      </c>
      <c r="C110" s="40">
        <v>0</v>
      </c>
      <c r="D110" s="304">
        <v>35155.050000000003</v>
      </c>
      <c r="E110" s="304">
        <v>35155.050000000003</v>
      </c>
      <c r="F110" s="86">
        <v>0</v>
      </c>
      <c r="G110" s="87">
        <f t="shared" si="6"/>
        <v>100</v>
      </c>
    </row>
    <row r="111" spans="1:7" x14ac:dyDescent="0.2">
      <c r="A111" s="83" t="s">
        <v>232</v>
      </c>
      <c r="B111" s="37" t="s">
        <v>266</v>
      </c>
      <c r="C111" s="40">
        <v>0</v>
      </c>
      <c r="D111" s="304">
        <v>8165.96</v>
      </c>
      <c r="E111" s="304">
        <v>8165.96</v>
      </c>
      <c r="F111" s="86">
        <v>0</v>
      </c>
      <c r="G111" s="87">
        <f t="shared" si="6"/>
        <v>100</v>
      </c>
    </row>
    <row r="112" spans="1:7" hidden="1" x14ac:dyDescent="0.2">
      <c r="A112" s="83" t="s">
        <v>236</v>
      </c>
      <c r="B112" s="37" t="s">
        <v>273</v>
      </c>
      <c r="C112" s="40">
        <v>0</v>
      </c>
      <c r="D112" s="304">
        <v>0</v>
      </c>
      <c r="E112" s="304">
        <v>0</v>
      </c>
      <c r="F112" s="86">
        <v>0</v>
      </c>
      <c r="G112" s="87" t="e">
        <f t="shared" si="6"/>
        <v>#DIV/0!</v>
      </c>
    </row>
    <row r="113" spans="1:7" x14ac:dyDescent="0.2">
      <c r="A113" s="83" t="s">
        <v>146</v>
      </c>
      <c r="B113" s="242" t="s">
        <v>275</v>
      </c>
      <c r="C113" s="40">
        <v>0</v>
      </c>
      <c r="D113" s="304">
        <v>27770</v>
      </c>
      <c r="E113" s="304">
        <v>27770</v>
      </c>
      <c r="F113" s="86">
        <v>0</v>
      </c>
      <c r="G113" s="87">
        <f t="shared" si="6"/>
        <v>100</v>
      </c>
    </row>
    <row r="114" spans="1:7" x14ac:dyDescent="0.2">
      <c r="A114" s="62"/>
      <c r="B114" s="81" t="s">
        <v>59</v>
      </c>
      <c r="C114" s="14">
        <f>C104+C105+C106+C107+C110+C111+C112+C113</f>
        <v>0</v>
      </c>
      <c r="D114" s="57">
        <f>D104+D105+D107+D108+D109+D110+D111+D112+D113</f>
        <v>2292018.4</v>
      </c>
      <c r="E114" s="57">
        <f>E104+E105+E107+E108+E109+E110+E111+E112+E113</f>
        <v>2292018.4</v>
      </c>
      <c r="F114" s="88">
        <v>0</v>
      </c>
      <c r="G114" s="89">
        <f t="shared" si="6"/>
        <v>100</v>
      </c>
    </row>
    <row r="115" spans="1:7" ht="13.5" thickBot="1" x14ac:dyDescent="0.25">
      <c r="A115" s="62"/>
      <c r="B115" s="81" t="s">
        <v>61</v>
      </c>
      <c r="C115" s="41">
        <f>C92+C102+C114</f>
        <v>3868194</v>
      </c>
      <c r="D115" s="305">
        <f>D92+D102+D114</f>
        <v>15046484.82</v>
      </c>
      <c r="E115" s="305">
        <f>E92+E102+E114</f>
        <v>2982457.15</v>
      </c>
      <c r="F115" s="88">
        <f>E115/C115*100</f>
        <v>77.102057187410963</v>
      </c>
      <c r="G115" s="89">
        <f t="shared" si="6"/>
        <v>19.821620701970708</v>
      </c>
    </row>
    <row r="116" spans="1:7" ht="13.5" thickBot="1" x14ac:dyDescent="0.25">
      <c r="A116" s="62"/>
      <c r="B116" s="82" t="s">
        <v>62</v>
      </c>
      <c r="C116" s="14">
        <f>C58+C115</f>
        <v>145175912</v>
      </c>
      <c r="D116" s="57">
        <f>D58+D115</f>
        <v>160353149.75</v>
      </c>
      <c r="E116" s="57">
        <f>E58+E115</f>
        <v>36941653.289999999</v>
      </c>
      <c r="F116" s="88">
        <f>E116/C116*100</f>
        <v>25.446131373364473</v>
      </c>
      <c r="G116" s="89">
        <f t="shared" si="6"/>
        <v>23.03768485221164</v>
      </c>
    </row>
    <row r="117" spans="1:7" s="4" customFormat="1" x14ac:dyDescent="0.2">
      <c r="A117" s="370" t="s">
        <v>570</v>
      </c>
      <c r="B117" s="371"/>
      <c r="C117" s="371"/>
      <c r="D117" s="371"/>
      <c r="E117" s="371"/>
      <c r="F117" s="371"/>
      <c r="G117" s="371"/>
    </row>
  </sheetData>
  <mergeCells count="8">
    <mergeCell ref="A93:G93"/>
    <mergeCell ref="A103:G103"/>
    <mergeCell ref="A117:G117"/>
    <mergeCell ref="A4:G4"/>
    <mergeCell ref="B5:F5"/>
    <mergeCell ref="A9:G9"/>
    <mergeCell ref="A59:G59"/>
    <mergeCell ref="B60:F60"/>
  </mergeCells>
  <phoneticPr fontId="8" type="noConversion"/>
  <pageMargins left="1.1811023622047245" right="0.39370078740157483" top="0.78740157480314965" bottom="0.78740157480314965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zoomScaleNormal="100" zoomScaleSheetLayoutView="100" workbookViewId="0">
      <selection activeCell="J182" sqref="J182"/>
    </sheetView>
  </sheetViews>
  <sheetFormatPr defaultRowHeight="12.75" x14ac:dyDescent="0.2"/>
  <cols>
    <col min="1" max="1" width="50.7109375" customWidth="1"/>
    <col min="2" max="2" width="13.42578125" customWidth="1"/>
    <col min="3" max="3" width="13.42578125" style="8" customWidth="1"/>
    <col min="4" max="4" width="11.140625" customWidth="1"/>
    <col min="5" max="5" width="11.5703125" customWidth="1"/>
    <col min="7" max="7" width="10.7109375" customWidth="1"/>
    <col min="8" max="8" width="10" customWidth="1"/>
  </cols>
  <sheetData>
    <row r="1" spans="1:9" ht="15" customHeight="1" x14ac:dyDescent="0.2">
      <c r="A1" s="372" t="s">
        <v>70</v>
      </c>
      <c r="B1" s="374"/>
      <c r="C1" s="374"/>
      <c r="D1" s="374"/>
      <c r="E1" s="374"/>
      <c r="F1" s="93"/>
      <c r="G1" s="93"/>
      <c r="H1" s="93"/>
      <c r="I1" s="7"/>
    </row>
    <row r="2" spans="1:9" ht="16.5" thickBot="1" x14ac:dyDescent="0.25">
      <c r="A2" s="372" t="s">
        <v>325</v>
      </c>
      <c r="B2" s="374"/>
      <c r="C2" s="374"/>
      <c r="D2" s="374"/>
      <c r="E2" s="374"/>
      <c r="F2" s="93"/>
      <c r="G2" s="93"/>
      <c r="H2" s="93"/>
      <c r="I2" s="7"/>
    </row>
    <row r="3" spans="1:9" ht="54.75" customHeight="1" x14ac:dyDescent="0.2">
      <c r="A3" s="22" t="s">
        <v>14</v>
      </c>
      <c r="B3" s="23" t="s">
        <v>69</v>
      </c>
      <c r="C3" s="325" t="s">
        <v>68</v>
      </c>
      <c r="D3" s="23" t="s">
        <v>67</v>
      </c>
      <c r="E3" s="24" t="s">
        <v>66</v>
      </c>
    </row>
    <row r="4" spans="1:9" x14ac:dyDescent="0.2">
      <c r="A4" s="380" t="s">
        <v>65</v>
      </c>
      <c r="B4" s="394"/>
      <c r="C4" s="394"/>
      <c r="D4" s="394"/>
      <c r="E4" s="395"/>
    </row>
    <row r="5" spans="1:9" ht="18.75" x14ac:dyDescent="0.2">
      <c r="A5" s="396" t="s">
        <v>15</v>
      </c>
      <c r="B5" s="397"/>
      <c r="C5" s="397"/>
      <c r="D5" s="397"/>
      <c r="E5" s="398"/>
    </row>
    <row r="6" spans="1:9" x14ac:dyDescent="0.2">
      <c r="A6" s="263" t="s">
        <v>147</v>
      </c>
      <c r="B6" s="25">
        <v>10934000</v>
      </c>
      <c r="C6" s="25">
        <v>10846163.25</v>
      </c>
      <c r="D6" s="15">
        <f>C6/B6*100</f>
        <v>99.196664075361269</v>
      </c>
      <c r="E6" s="20">
        <f>C6-B6</f>
        <v>-87836.75</v>
      </c>
    </row>
    <row r="7" spans="1:9" x14ac:dyDescent="0.2">
      <c r="A7" s="263" t="s">
        <v>148</v>
      </c>
      <c r="B7" s="25">
        <v>101900</v>
      </c>
      <c r="C7" s="25">
        <v>12115</v>
      </c>
      <c r="D7" s="15">
        <f t="shared" ref="D7:D21" si="0">C7/B7*100</f>
        <v>11.889106967615309</v>
      </c>
      <c r="E7" s="20">
        <f t="shared" ref="E7:E39" si="1">C7-B7</f>
        <v>-89785</v>
      </c>
    </row>
    <row r="8" spans="1:9" ht="25.5" x14ac:dyDescent="0.2">
      <c r="A8" s="264" t="s">
        <v>338</v>
      </c>
      <c r="B8" s="25">
        <v>30200</v>
      </c>
      <c r="C8" s="25">
        <v>39515.71</v>
      </c>
      <c r="D8" s="15">
        <f t="shared" si="0"/>
        <v>130.84672185430463</v>
      </c>
      <c r="E8" s="20">
        <f t="shared" si="1"/>
        <v>9315.7099999999991</v>
      </c>
    </row>
    <row r="9" spans="1:9" ht="25.5" x14ac:dyDescent="0.2">
      <c r="A9" s="265" t="s">
        <v>151</v>
      </c>
      <c r="B9" s="25">
        <v>0</v>
      </c>
      <c r="C9" s="25">
        <v>187880.68</v>
      </c>
      <c r="D9" s="15"/>
      <c r="E9" s="20">
        <f t="shared" si="1"/>
        <v>187880.68</v>
      </c>
    </row>
    <row r="10" spans="1:9" ht="25.5" x14ac:dyDescent="0.2">
      <c r="A10" s="36" t="s">
        <v>150</v>
      </c>
      <c r="B10" s="25">
        <v>0</v>
      </c>
      <c r="C10" s="25">
        <v>607419.53</v>
      </c>
      <c r="D10" s="15"/>
      <c r="E10" s="20">
        <f t="shared" si="1"/>
        <v>607419.53</v>
      </c>
    </row>
    <row r="11" spans="1:9" ht="25.5" x14ac:dyDescent="0.2">
      <c r="A11" s="26" t="s">
        <v>149</v>
      </c>
      <c r="B11" s="25">
        <v>543000</v>
      </c>
      <c r="C11" s="25">
        <v>586676.92000000004</v>
      </c>
      <c r="D11" s="15">
        <f t="shared" si="0"/>
        <v>108.04363167587479</v>
      </c>
      <c r="E11" s="20">
        <f t="shared" si="1"/>
        <v>43676.920000000042</v>
      </c>
    </row>
    <row r="12" spans="1:9" x14ac:dyDescent="0.2">
      <c r="A12" s="26" t="s">
        <v>73</v>
      </c>
      <c r="B12" s="25">
        <v>21500</v>
      </c>
      <c r="C12" s="25">
        <v>4341.87</v>
      </c>
      <c r="D12" s="15">
        <f t="shared" si="0"/>
        <v>20.194744186046513</v>
      </c>
      <c r="E12" s="20">
        <f t="shared" si="1"/>
        <v>-17158.13</v>
      </c>
    </row>
    <row r="13" spans="1:9" x14ac:dyDescent="0.2">
      <c r="A13" s="26" t="s">
        <v>103</v>
      </c>
      <c r="B13" s="25">
        <v>0</v>
      </c>
      <c r="C13" s="25">
        <v>260</v>
      </c>
      <c r="D13" s="15"/>
      <c r="E13" s="20">
        <f t="shared" si="1"/>
        <v>260</v>
      </c>
    </row>
    <row r="14" spans="1:9" x14ac:dyDescent="0.2">
      <c r="A14" s="26" t="s">
        <v>104</v>
      </c>
      <c r="B14" s="25">
        <v>0</v>
      </c>
      <c r="C14" s="25">
        <v>0</v>
      </c>
      <c r="D14" s="15"/>
      <c r="E14" s="20">
        <f t="shared" si="1"/>
        <v>0</v>
      </c>
    </row>
    <row r="15" spans="1:9" x14ac:dyDescent="0.2">
      <c r="A15" s="26" t="s">
        <v>74</v>
      </c>
      <c r="B15" s="27">
        <v>91600</v>
      </c>
      <c r="C15" s="27">
        <v>326107.92</v>
      </c>
      <c r="D15" s="15">
        <f t="shared" si="0"/>
        <v>356.01301310043664</v>
      </c>
      <c r="E15" s="20">
        <f t="shared" si="1"/>
        <v>234507.91999999998</v>
      </c>
    </row>
    <row r="16" spans="1:9" x14ac:dyDescent="0.2">
      <c r="A16" s="42" t="s">
        <v>75</v>
      </c>
      <c r="B16" s="19">
        <f>B17+B18+B19+B20</f>
        <v>3989100</v>
      </c>
      <c r="C16" s="19">
        <f>C17+C18+C19+C20</f>
        <v>4177729.6699999995</v>
      </c>
      <c r="D16" s="16">
        <f t="shared" si="0"/>
        <v>104.72862725928154</v>
      </c>
      <c r="E16" s="17">
        <f t="shared" si="1"/>
        <v>188629.66999999946</v>
      </c>
      <c r="F16" s="44"/>
      <c r="G16" s="44"/>
      <c r="H16" s="44"/>
    </row>
    <row r="17" spans="1:5" x14ac:dyDescent="0.2">
      <c r="A17" s="26" t="s">
        <v>95</v>
      </c>
      <c r="B17" s="25">
        <v>702400</v>
      </c>
      <c r="C17" s="25">
        <v>902354.25</v>
      </c>
      <c r="D17" s="15">
        <f t="shared" si="0"/>
        <v>128.46729071753987</v>
      </c>
      <c r="E17" s="20">
        <f t="shared" si="1"/>
        <v>199954.25</v>
      </c>
    </row>
    <row r="18" spans="1:5" x14ac:dyDescent="0.2">
      <c r="A18" s="26" t="s">
        <v>76</v>
      </c>
      <c r="B18" s="25">
        <v>2856600</v>
      </c>
      <c r="C18" s="25">
        <v>2842697.57</v>
      </c>
      <c r="D18" s="15">
        <f t="shared" si="0"/>
        <v>99.513322481271445</v>
      </c>
      <c r="E18" s="20">
        <f t="shared" si="1"/>
        <v>-13902.430000000168</v>
      </c>
    </row>
    <row r="19" spans="1:5" x14ac:dyDescent="0.2">
      <c r="A19" s="26" t="s">
        <v>77</v>
      </c>
      <c r="B19" s="25">
        <v>18500</v>
      </c>
      <c r="C19" s="25">
        <v>-18852.72</v>
      </c>
      <c r="D19" s="15">
        <f t="shared" si="0"/>
        <v>-101.90659459459459</v>
      </c>
      <c r="E19" s="20">
        <f t="shared" si="1"/>
        <v>-37352.720000000001</v>
      </c>
    </row>
    <row r="20" spans="1:5" ht="14.25" customHeight="1" x14ac:dyDescent="0.2">
      <c r="A20" s="26" t="s">
        <v>160</v>
      </c>
      <c r="B20" s="25">
        <v>411600</v>
      </c>
      <c r="C20" s="25">
        <v>451530.57</v>
      </c>
      <c r="D20" s="15">
        <f t="shared" si="0"/>
        <v>109.70130466472303</v>
      </c>
      <c r="E20" s="20">
        <f t="shared" si="1"/>
        <v>39930.570000000007</v>
      </c>
    </row>
    <row r="21" spans="1:5" s="12" customFormat="1" ht="14.25" customHeight="1" x14ac:dyDescent="0.2">
      <c r="A21" s="13" t="s">
        <v>327</v>
      </c>
      <c r="B21" s="57">
        <v>10200</v>
      </c>
      <c r="C21" s="57">
        <f>4586.7+6250</f>
        <v>10836.7</v>
      </c>
      <c r="D21" s="16">
        <f t="shared" si="0"/>
        <v>106.24215686274509</v>
      </c>
      <c r="E21" s="17">
        <f t="shared" si="1"/>
        <v>636.70000000000073</v>
      </c>
    </row>
    <row r="22" spans="1:5" ht="33.75" customHeight="1" x14ac:dyDescent="0.2">
      <c r="A22" s="26" t="s">
        <v>326</v>
      </c>
      <c r="B22" s="25"/>
      <c r="C22" s="25"/>
      <c r="D22" s="15"/>
      <c r="E22" s="20">
        <f t="shared" si="1"/>
        <v>0</v>
      </c>
    </row>
    <row r="23" spans="1:5" ht="24" customHeight="1" x14ac:dyDescent="0.2">
      <c r="A23" s="42" t="s">
        <v>78</v>
      </c>
      <c r="B23" s="19">
        <f>B24+B25+B26</f>
        <v>2711600</v>
      </c>
      <c r="C23" s="19">
        <f>C24+C25+C26</f>
        <v>4321990.83</v>
      </c>
      <c r="D23" s="43">
        <f t="shared" ref="D23:D31" si="2">C23/B23*100</f>
        <v>159.38895227909723</v>
      </c>
      <c r="E23" s="45">
        <f>C23-B23</f>
        <v>1610390.83</v>
      </c>
    </row>
    <row r="24" spans="1:5" x14ac:dyDescent="0.2">
      <c r="A24" s="26" t="s">
        <v>79</v>
      </c>
      <c r="B24" s="25">
        <v>156100</v>
      </c>
      <c r="C24" s="25">
        <v>129322.76</v>
      </c>
      <c r="D24" s="15">
        <f t="shared" si="2"/>
        <v>82.846098654708527</v>
      </c>
      <c r="E24" s="20">
        <f t="shared" si="1"/>
        <v>-26777.240000000005</v>
      </c>
    </row>
    <row r="25" spans="1:5" x14ac:dyDescent="0.2">
      <c r="A25" s="26" t="s">
        <v>80</v>
      </c>
      <c r="B25" s="25">
        <v>1868400</v>
      </c>
      <c r="C25" s="25">
        <v>2595351.0299999998</v>
      </c>
      <c r="D25" s="15">
        <f t="shared" si="2"/>
        <v>138.90767662170839</v>
      </c>
      <c r="E25" s="20">
        <f t="shared" si="1"/>
        <v>726951.0299999998</v>
      </c>
    </row>
    <row r="26" spans="1:5" ht="25.5" x14ac:dyDescent="0.2">
      <c r="A26" s="28" t="s">
        <v>81</v>
      </c>
      <c r="B26" s="25">
        <v>687100</v>
      </c>
      <c r="C26" s="25">
        <v>1597317.04</v>
      </c>
      <c r="D26" s="15">
        <f t="shared" si="2"/>
        <v>232.4722805996216</v>
      </c>
      <c r="E26" s="20">
        <f t="shared" si="1"/>
        <v>910217.04</v>
      </c>
    </row>
    <row r="27" spans="1:5" x14ac:dyDescent="0.2">
      <c r="A27" s="26" t="s">
        <v>83</v>
      </c>
      <c r="B27" s="25">
        <v>1100</v>
      </c>
      <c r="C27" s="25">
        <v>41713.629999999997</v>
      </c>
      <c r="D27" s="15">
        <f t="shared" si="2"/>
        <v>3792.1481818181819</v>
      </c>
      <c r="E27" s="20">
        <f t="shared" si="1"/>
        <v>40613.629999999997</v>
      </c>
    </row>
    <row r="28" spans="1:5" ht="44.25" customHeight="1" x14ac:dyDescent="0.2">
      <c r="A28" s="26" t="s">
        <v>93</v>
      </c>
      <c r="B28" s="25">
        <v>2300</v>
      </c>
      <c r="C28" s="25">
        <v>86218.1</v>
      </c>
      <c r="D28" s="15">
        <f t="shared" si="2"/>
        <v>3748.6130434782608</v>
      </c>
      <c r="E28" s="20">
        <f t="shared" si="1"/>
        <v>83918.1</v>
      </c>
    </row>
    <row r="29" spans="1:5" ht="42.75" customHeight="1" x14ac:dyDescent="0.2">
      <c r="A29" s="26" t="s">
        <v>112</v>
      </c>
      <c r="B29" s="25">
        <v>7500</v>
      </c>
      <c r="C29" s="25">
        <v>13220</v>
      </c>
      <c r="D29" s="15">
        <f t="shared" si="2"/>
        <v>176.26666666666665</v>
      </c>
      <c r="E29" s="20">
        <f>C29-B29</f>
        <v>5720</v>
      </c>
    </row>
    <row r="30" spans="1:5" x14ac:dyDescent="0.2">
      <c r="A30" s="26" t="s">
        <v>84</v>
      </c>
      <c r="B30" s="25">
        <v>139600</v>
      </c>
      <c r="C30" s="25">
        <v>132001.72999999998</v>
      </c>
      <c r="D30" s="15">
        <f t="shared" si="2"/>
        <v>94.557113180515756</v>
      </c>
      <c r="E30" s="20">
        <f>C30-B30</f>
        <v>-7598.2700000000186</v>
      </c>
    </row>
    <row r="31" spans="1:5" ht="25.5" x14ac:dyDescent="0.2">
      <c r="A31" s="29" t="s">
        <v>94</v>
      </c>
      <c r="B31" s="25">
        <v>42200</v>
      </c>
      <c r="C31" s="25">
        <v>81300</v>
      </c>
      <c r="D31" s="15">
        <f t="shared" si="2"/>
        <v>192.65402843601896</v>
      </c>
      <c r="E31" s="20">
        <f>C31-B31</f>
        <v>39100</v>
      </c>
    </row>
    <row r="32" spans="1:5" ht="40.5" customHeight="1" x14ac:dyDescent="0.2">
      <c r="A32" s="26" t="s">
        <v>161</v>
      </c>
      <c r="B32" s="25"/>
      <c r="C32" s="25"/>
      <c r="D32" s="15"/>
      <c r="E32" s="20">
        <f t="shared" si="1"/>
        <v>0</v>
      </c>
    </row>
    <row r="33" spans="1:10" ht="13.5" customHeight="1" x14ac:dyDescent="0.2">
      <c r="A33" s="26" t="s">
        <v>16</v>
      </c>
      <c r="B33" s="25">
        <v>1000</v>
      </c>
      <c r="C33" s="25">
        <v>22437.06</v>
      </c>
      <c r="D33" s="15">
        <f t="shared" ref="D33:D50" si="3">C33/B33*100</f>
        <v>2243.7060000000001</v>
      </c>
      <c r="E33" s="20">
        <f t="shared" si="1"/>
        <v>21437.06</v>
      </c>
    </row>
    <row r="34" spans="1:10" ht="19.5" hidden="1" customHeight="1" x14ac:dyDescent="0.2">
      <c r="A34" s="26" t="s">
        <v>162</v>
      </c>
      <c r="B34" s="25"/>
      <c r="C34" s="25">
        <v>0</v>
      </c>
      <c r="D34" s="15" t="e">
        <f t="shared" si="3"/>
        <v>#DIV/0!</v>
      </c>
      <c r="E34" s="20">
        <f t="shared" si="1"/>
        <v>0</v>
      </c>
    </row>
    <row r="35" spans="1:10" ht="74.25" customHeight="1" x14ac:dyDescent="0.2">
      <c r="A35" s="26" t="s">
        <v>339</v>
      </c>
      <c r="B35" s="25"/>
      <c r="C35" s="25"/>
      <c r="D35" s="15"/>
      <c r="E35" s="20">
        <f t="shared" si="1"/>
        <v>0</v>
      </c>
    </row>
    <row r="36" spans="1:10" x14ac:dyDescent="0.2">
      <c r="A36" s="26" t="s">
        <v>64</v>
      </c>
      <c r="B36" s="25">
        <v>0</v>
      </c>
      <c r="C36" s="25">
        <v>327</v>
      </c>
      <c r="D36" s="15"/>
      <c r="E36" s="20">
        <f t="shared" si="1"/>
        <v>327</v>
      </c>
    </row>
    <row r="37" spans="1:10" ht="77.25" customHeight="1" x14ac:dyDescent="0.2">
      <c r="A37" s="26" t="s">
        <v>588</v>
      </c>
      <c r="B37" s="25"/>
      <c r="C37" s="25"/>
      <c r="D37" s="15"/>
      <c r="E37" s="20">
        <f t="shared" si="1"/>
        <v>0</v>
      </c>
    </row>
    <row r="38" spans="1:10" x14ac:dyDescent="0.2">
      <c r="A38" s="26"/>
      <c r="B38" s="25"/>
      <c r="C38" s="25"/>
      <c r="D38" s="15"/>
      <c r="E38" s="272"/>
    </row>
    <row r="39" spans="1:10" ht="76.5" customHeight="1" x14ac:dyDescent="0.2">
      <c r="A39" s="26" t="s">
        <v>324</v>
      </c>
      <c r="B39" s="25"/>
      <c r="C39" s="25">
        <v>0</v>
      </c>
      <c r="D39" s="15"/>
      <c r="E39" s="25">
        <f t="shared" si="1"/>
        <v>0</v>
      </c>
    </row>
    <row r="40" spans="1:10" s="12" customFormat="1" ht="15" x14ac:dyDescent="0.25">
      <c r="A40" s="13" t="s">
        <v>163</v>
      </c>
      <c r="B40" s="57">
        <f>SUM(B41:B51)</f>
        <v>13121410</v>
      </c>
      <c r="C40" s="57">
        <f>SUM(C41:C51)</f>
        <v>13070995</v>
      </c>
      <c r="D40" s="15">
        <f t="shared" si="3"/>
        <v>99.615780621137517</v>
      </c>
      <c r="E40" s="57">
        <f>SUM(E41:E51)</f>
        <v>-50415</v>
      </c>
      <c r="J40" s="266"/>
    </row>
    <row r="41" spans="1:10" ht="51" customHeight="1" x14ac:dyDescent="0.2">
      <c r="A41" s="26" t="s">
        <v>578</v>
      </c>
      <c r="B41" s="38"/>
      <c r="C41" s="38"/>
      <c r="D41" s="15"/>
      <c r="E41" s="20">
        <f t="shared" ref="E41:E51" si="4">C41-B41</f>
        <v>0</v>
      </c>
      <c r="F41" s="44"/>
    </row>
    <row r="42" spans="1:10" ht="35.25" customHeight="1" x14ac:dyDescent="0.2">
      <c r="A42" s="26" t="s">
        <v>579</v>
      </c>
      <c r="B42" s="38">
        <v>8099300</v>
      </c>
      <c r="C42" s="38">
        <v>8099300</v>
      </c>
      <c r="D42" s="15">
        <f t="shared" si="3"/>
        <v>100</v>
      </c>
      <c r="E42" s="20">
        <f t="shared" si="4"/>
        <v>0</v>
      </c>
      <c r="F42" s="44"/>
    </row>
    <row r="43" spans="1:10" ht="36.75" customHeight="1" x14ac:dyDescent="0.2">
      <c r="A43" s="26" t="s">
        <v>580</v>
      </c>
      <c r="B43" s="38">
        <v>3467500</v>
      </c>
      <c r="C43" s="38">
        <v>3467500</v>
      </c>
      <c r="D43" s="15">
        <f t="shared" si="3"/>
        <v>100</v>
      </c>
      <c r="E43" s="20">
        <f t="shared" si="4"/>
        <v>0</v>
      </c>
      <c r="F43" s="44"/>
    </row>
    <row r="44" spans="1:10" ht="37.5" customHeight="1" x14ac:dyDescent="0.2">
      <c r="A44" s="26" t="s">
        <v>299</v>
      </c>
      <c r="B44" s="38"/>
      <c r="C44" s="38"/>
      <c r="D44" s="15"/>
      <c r="E44" s="20">
        <f t="shared" si="4"/>
        <v>0</v>
      </c>
      <c r="F44" s="44"/>
    </row>
    <row r="45" spans="1:10" ht="51" x14ac:dyDescent="0.2">
      <c r="A45" s="26" t="s">
        <v>174</v>
      </c>
      <c r="B45" s="38">
        <v>984900</v>
      </c>
      <c r="C45" s="38">
        <v>984900</v>
      </c>
      <c r="D45" s="15">
        <f t="shared" si="3"/>
        <v>100</v>
      </c>
      <c r="E45" s="20">
        <f t="shared" si="4"/>
        <v>0</v>
      </c>
      <c r="F45" s="44"/>
    </row>
    <row r="46" spans="1:10" ht="48.75" customHeight="1" x14ac:dyDescent="0.2">
      <c r="A46" s="26" t="s">
        <v>340</v>
      </c>
      <c r="B46" s="38">
        <v>204175</v>
      </c>
      <c r="C46" s="38">
        <v>204175</v>
      </c>
      <c r="D46" s="15">
        <f t="shared" si="3"/>
        <v>100</v>
      </c>
      <c r="E46" s="20">
        <f t="shared" si="4"/>
        <v>0</v>
      </c>
      <c r="F46" s="44"/>
    </row>
    <row r="47" spans="1:10" ht="38.25" x14ac:dyDescent="0.2">
      <c r="A47" s="26" t="s">
        <v>298</v>
      </c>
      <c r="B47" s="38"/>
      <c r="C47" s="38"/>
      <c r="D47" s="15"/>
      <c r="E47" s="20">
        <f t="shared" si="4"/>
        <v>0</v>
      </c>
      <c r="F47" s="44"/>
    </row>
    <row r="48" spans="1:10" ht="41.25" customHeight="1" x14ac:dyDescent="0.2">
      <c r="A48" s="26" t="s">
        <v>175</v>
      </c>
      <c r="B48" s="38">
        <v>100440</v>
      </c>
      <c r="C48" s="38">
        <v>100440</v>
      </c>
      <c r="D48" s="15">
        <f t="shared" si="3"/>
        <v>100</v>
      </c>
      <c r="E48" s="20">
        <f t="shared" si="4"/>
        <v>0</v>
      </c>
      <c r="F48" s="44"/>
    </row>
    <row r="49" spans="1:7" ht="58.5" customHeight="1" x14ac:dyDescent="0.2">
      <c r="A49" s="26" t="s">
        <v>297</v>
      </c>
      <c r="B49" s="38"/>
      <c r="C49" s="38"/>
      <c r="D49" s="15"/>
      <c r="E49" s="20">
        <f t="shared" si="4"/>
        <v>0</v>
      </c>
      <c r="F49" s="44"/>
    </row>
    <row r="50" spans="1:7" ht="23.25" customHeight="1" x14ac:dyDescent="0.2">
      <c r="A50" s="26" t="s">
        <v>176</v>
      </c>
      <c r="B50" s="38">
        <v>265095</v>
      </c>
      <c r="C50" s="38">
        <v>214680</v>
      </c>
      <c r="D50" s="15">
        <f t="shared" si="3"/>
        <v>80.982289367962423</v>
      </c>
      <c r="E50" s="20">
        <f t="shared" si="4"/>
        <v>-50415</v>
      </c>
      <c r="F50" s="44"/>
    </row>
    <row r="51" spans="1:7" ht="67.5" customHeight="1" x14ac:dyDescent="0.2">
      <c r="A51" s="26" t="s">
        <v>577</v>
      </c>
      <c r="B51" s="38"/>
      <c r="C51" s="38"/>
      <c r="D51" s="15"/>
      <c r="E51" s="20">
        <f t="shared" si="4"/>
        <v>0</v>
      </c>
      <c r="F51" s="44"/>
    </row>
    <row r="52" spans="1:7" ht="23.25" hidden="1" customHeight="1" x14ac:dyDescent="0.2">
      <c r="A52" s="62"/>
      <c r="B52" s="62"/>
      <c r="C52" s="326"/>
      <c r="D52" s="62"/>
      <c r="E52" s="62"/>
      <c r="F52" s="44"/>
    </row>
    <row r="53" spans="1:7" s="58" customFormat="1" ht="12.75" customHeight="1" x14ac:dyDescent="0.2">
      <c r="A53" s="63" t="s">
        <v>17</v>
      </c>
      <c r="B53" s="71">
        <f>B6+B7+B9+B10+B11+B12+B13+B14+B15+B16+B21+B22+B23+B27+B28+B29+B30+B31+B32+B33+B36+B39+B8+B35+B37</f>
        <v>18626800</v>
      </c>
      <c r="C53" s="71">
        <f>C6+C7+C9+C10+C11+C12+C13+C14+C15+C16+C21+C22+C23+C27+C28+C29+C30+C31+C32+C33+C36+C39+C8+C35+C37</f>
        <v>21498255.599999998</v>
      </c>
      <c r="D53" s="69">
        <f>C53/B53*100</f>
        <v>115.41572143363325</v>
      </c>
      <c r="E53" s="71">
        <f>E6+E7+E9+E10+E11+E12+E13+E14+E15+E16+E21+E22+E23+E27+E28+E29+E30+E31+E32+E33+E36+E39+E8+E35+E37</f>
        <v>2871455.5999999992</v>
      </c>
    </row>
    <row r="54" spans="1:7" s="58" customFormat="1" ht="14.25" x14ac:dyDescent="0.2">
      <c r="A54" s="68" t="s">
        <v>18</v>
      </c>
      <c r="B54" s="72">
        <f>B53+B40</f>
        <v>31748210</v>
      </c>
      <c r="C54" s="72">
        <f>C53+C40</f>
        <v>34569250.599999994</v>
      </c>
      <c r="D54" s="69">
        <f>C54/B54*100</f>
        <v>108.88566819987643</v>
      </c>
      <c r="E54" s="72">
        <f>E53+E40</f>
        <v>2821040.5999999992</v>
      </c>
      <c r="F54" s="70"/>
      <c r="G54" s="67"/>
    </row>
    <row r="55" spans="1:7" s="58" customFormat="1" ht="15" customHeight="1" x14ac:dyDescent="0.2">
      <c r="A55" s="391" t="s">
        <v>19</v>
      </c>
      <c r="B55" s="392"/>
      <c r="C55" s="392"/>
      <c r="D55" s="392"/>
      <c r="E55" s="393"/>
    </row>
    <row r="56" spans="1:7" ht="20.25" customHeight="1" x14ac:dyDescent="0.2">
      <c r="A56" s="26" t="s">
        <v>82</v>
      </c>
      <c r="B56" s="25">
        <v>11900</v>
      </c>
      <c r="C56" s="25">
        <v>17707.36</v>
      </c>
      <c r="D56" s="16">
        <f>C56/B56*100</f>
        <v>148.80134453781514</v>
      </c>
      <c r="E56" s="17">
        <f>C56-B56</f>
        <v>5807.3600000000006</v>
      </c>
    </row>
    <row r="57" spans="1:7" ht="39" customHeight="1" x14ac:dyDescent="0.2">
      <c r="A57" s="33" t="s">
        <v>154</v>
      </c>
      <c r="B57" s="32">
        <v>0</v>
      </c>
      <c r="C57" s="25">
        <v>94365.75</v>
      </c>
      <c r="D57" s="16"/>
      <c r="E57" s="17">
        <f>C57-B57</f>
        <v>94365.75</v>
      </c>
    </row>
    <row r="58" spans="1:7" ht="51" x14ac:dyDescent="0.2">
      <c r="A58" s="33" t="s">
        <v>166</v>
      </c>
      <c r="B58" s="133">
        <v>0</v>
      </c>
      <c r="C58" s="25">
        <v>1195.3399999999999</v>
      </c>
      <c r="D58" s="16"/>
      <c r="E58" s="17">
        <f>C58-B58</f>
        <v>1195.3399999999999</v>
      </c>
    </row>
    <row r="59" spans="1:7" ht="23.25" customHeight="1" x14ac:dyDescent="0.2">
      <c r="A59" s="26" t="s">
        <v>177</v>
      </c>
      <c r="B59" s="25"/>
      <c r="C59" s="25"/>
      <c r="D59" s="16">
        <v>0</v>
      </c>
      <c r="E59" s="17">
        <f>C59-B59</f>
        <v>0</v>
      </c>
    </row>
    <row r="60" spans="1:7" s="12" customFormat="1" x14ac:dyDescent="0.2">
      <c r="A60" s="60" t="s">
        <v>167</v>
      </c>
      <c r="B60" s="57">
        <f>B61+B62+B63+B64+B65</f>
        <v>940708.26</v>
      </c>
      <c r="C60" s="57">
        <f>C61+C62+C63+C64+C65</f>
        <v>2606536.4300000002</v>
      </c>
      <c r="D60" s="16">
        <f t="shared" ref="D60:D65" si="5">C60/B60*100</f>
        <v>277.08233687668485</v>
      </c>
      <c r="E60" s="17">
        <f>C60-B60</f>
        <v>1665828.1700000002</v>
      </c>
    </row>
    <row r="61" spans="1:7" ht="29.25" customHeight="1" x14ac:dyDescent="0.2">
      <c r="A61" s="59" t="s">
        <v>168</v>
      </c>
      <c r="B61" s="25">
        <v>354298.25</v>
      </c>
      <c r="C61" s="25">
        <v>301837.95</v>
      </c>
      <c r="D61" s="15">
        <f t="shared" si="5"/>
        <v>85.193181168690501</v>
      </c>
      <c r="E61" s="20">
        <f t="shared" ref="E61:E67" si="6">C61-B61</f>
        <v>-52460.299999999988</v>
      </c>
    </row>
    <row r="62" spans="1:7" ht="17.25" customHeight="1" x14ac:dyDescent="0.2">
      <c r="A62" s="31" t="s">
        <v>152</v>
      </c>
      <c r="B62" s="32">
        <v>11576</v>
      </c>
      <c r="C62" s="32">
        <v>5027.84</v>
      </c>
      <c r="D62" s="15">
        <f t="shared" si="5"/>
        <v>43.433310297166557</v>
      </c>
      <c r="E62" s="20">
        <f t="shared" si="6"/>
        <v>-6548.16</v>
      </c>
    </row>
    <row r="63" spans="1:7" ht="38.25" x14ac:dyDescent="0.2">
      <c r="A63" s="33" t="s">
        <v>153</v>
      </c>
      <c r="B63" s="32">
        <v>1829.4099999999999</v>
      </c>
      <c r="C63" s="32">
        <v>7652.24</v>
      </c>
      <c r="D63" s="15">
        <f t="shared" si="5"/>
        <v>418.29004979747577</v>
      </c>
      <c r="E63" s="20">
        <f t="shared" si="6"/>
        <v>5822.83</v>
      </c>
    </row>
    <row r="64" spans="1:7" x14ac:dyDescent="0.2">
      <c r="A64" s="31" t="s">
        <v>164</v>
      </c>
      <c r="B64" s="32">
        <v>299715.83750000002</v>
      </c>
      <c r="C64" s="32">
        <v>1198863.3500000001</v>
      </c>
      <c r="D64" s="15">
        <f t="shared" si="5"/>
        <v>400</v>
      </c>
      <c r="E64" s="20">
        <f t="shared" si="6"/>
        <v>899147.51250000007</v>
      </c>
    </row>
    <row r="65" spans="1:7" ht="54" customHeight="1" x14ac:dyDescent="0.2">
      <c r="A65" s="33" t="s">
        <v>165</v>
      </c>
      <c r="B65" s="32">
        <v>273288.76250000001</v>
      </c>
      <c r="C65" s="32">
        <v>1093155.05</v>
      </c>
      <c r="D65" s="15">
        <f t="shared" si="5"/>
        <v>400</v>
      </c>
      <c r="E65" s="20">
        <f t="shared" si="6"/>
        <v>819866.28750000009</v>
      </c>
    </row>
    <row r="66" spans="1:7" hidden="1" x14ac:dyDescent="0.2">
      <c r="A66" s="31" t="s">
        <v>178</v>
      </c>
      <c r="B66" s="30">
        <v>0</v>
      </c>
      <c r="C66" s="20">
        <v>0</v>
      </c>
      <c r="D66" s="15"/>
      <c r="E66" s="20">
        <f t="shared" si="6"/>
        <v>0</v>
      </c>
    </row>
    <row r="67" spans="1:7" x14ac:dyDescent="0.2">
      <c r="A67" s="31" t="s">
        <v>328</v>
      </c>
      <c r="B67" s="106"/>
      <c r="C67" s="20">
        <v>0</v>
      </c>
      <c r="D67" s="15">
        <v>0</v>
      </c>
      <c r="E67" s="20">
        <f t="shared" si="6"/>
        <v>0</v>
      </c>
    </row>
    <row r="68" spans="1:7" s="58" customFormat="1" ht="14.25" customHeight="1" x14ac:dyDescent="0.2">
      <c r="A68" s="63" t="s">
        <v>20</v>
      </c>
      <c r="B68" s="64">
        <f>B56+B57+B58+B59+B60+B66+B67</f>
        <v>952608.26</v>
      </c>
      <c r="C68" s="64">
        <f>C56+C57+C58+C59+C60+C66+C67</f>
        <v>2719804.8800000004</v>
      </c>
      <c r="D68" s="65">
        <f>C68/B68*100</f>
        <v>285.51136854513527</v>
      </c>
      <c r="E68" s="66">
        <f>C68-B68</f>
        <v>1767196.6200000003</v>
      </c>
      <c r="F68" s="67"/>
    </row>
    <row r="69" spans="1:7" s="58" customFormat="1" ht="14.25" customHeight="1" x14ac:dyDescent="0.2">
      <c r="A69" s="63" t="s">
        <v>391</v>
      </c>
      <c r="B69" s="64"/>
      <c r="C69" s="64">
        <v>0</v>
      </c>
      <c r="D69" s="65"/>
      <c r="E69" s="66"/>
      <c r="F69" s="67"/>
    </row>
    <row r="70" spans="1:7" s="58" customFormat="1" ht="43.5" customHeight="1" x14ac:dyDescent="0.25">
      <c r="A70" s="91" t="s">
        <v>176</v>
      </c>
      <c r="B70" s="64"/>
      <c r="C70" s="64">
        <v>0</v>
      </c>
      <c r="D70" s="15">
        <v>0</v>
      </c>
      <c r="E70" s="20">
        <f>C70-B70</f>
        <v>0</v>
      </c>
      <c r="F70" s="67"/>
    </row>
    <row r="71" spans="1:7" s="58" customFormat="1" ht="19.5" customHeight="1" x14ac:dyDescent="0.2">
      <c r="A71" s="92" t="s">
        <v>300</v>
      </c>
      <c r="B71" s="64">
        <f>B68+B69</f>
        <v>952608.26</v>
      </c>
      <c r="C71" s="64">
        <f>C68+C69</f>
        <v>2719804.8800000004</v>
      </c>
      <c r="D71" s="16">
        <f>C71/B71*100</f>
        <v>285.51136854513527</v>
      </c>
      <c r="E71" s="66">
        <f>C71-B71</f>
        <v>1767196.6200000003</v>
      </c>
      <c r="F71" s="67"/>
    </row>
    <row r="72" spans="1:7" s="58" customFormat="1" ht="21" customHeight="1" x14ac:dyDescent="0.2">
      <c r="A72" s="68" t="s">
        <v>106</v>
      </c>
      <c r="B72" s="64">
        <f>B54+B71</f>
        <v>32700818.260000002</v>
      </c>
      <c r="C72" s="64">
        <f>C54+C71</f>
        <v>37289055.479999997</v>
      </c>
      <c r="D72" s="69">
        <f>C72/B72*100</f>
        <v>114.03095538319413</v>
      </c>
      <c r="E72" s="66">
        <f>C72-B72</f>
        <v>4588237.2199999951</v>
      </c>
      <c r="F72" s="70"/>
      <c r="G72" s="70"/>
    </row>
    <row r="73" spans="1:7" ht="15.75" customHeight="1" x14ac:dyDescent="0.2">
      <c r="A73" s="46"/>
      <c r="B73" s="48"/>
      <c r="C73" s="48"/>
      <c r="D73" s="43"/>
      <c r="E73" s="45"/>
      <c r="F73" s="47"/>
      <c r="G73" s="47"/>
    </row>
    <row r="74" spans="1:7" x14ac:dyDescent="0.2">
      <c r="A74" s="380" t="s">
        <v>21</v>
      </c>
      <c r="B74" s="381"/>
      <c r="C74" s="381"/>
      <c r="D74" s="381"/>
      <c r="E74" s="382"/>
      <c r="F74" s="95"/>
    </row>
    <row r="75" spans="1:7" x14ac:dyDescent="0.2">
      <c r="A75" s="380" t="s">
        <v>22</v>
      </c>
      <c r="B75" s="381"/>
      <c r="C75" s="381"/>
      <c r="D75" s="381"/>
      <c r="E75" s="382"/>
    </row>
    <row r="76" spans="1:7" ht="51" x14ac:dyDescent="0.2">
      <c r="A76" s="34" t="s">
        <v>182</v>
      </c>
      <c r="B76" s="32">
        <v>4947144</v>
      </c>
      <c r="C76" s="32">
        <v>3331117.3</v>
      </c>
      <c r="D76" s="15">
        <f>C76/B76*100</f>
        <v>67.334148753300894</v>
      </c>
      <c r="E76" s="20">
        <f>C76-B76</f>
        <v>-1616026.7000000002</v>
      </c>
    </row>
    <row r="77" spans="1:7" x14ac:dyDescent="0.2">
      <c r="A77" s="34" t="s">
        <v>183</v>
      </c>
      <c r="B77" s="32">
        <v>74021</v>
      </c>
      <c r="C77" s="32">
        <v>46787.839999999997</v>
      </c>
      <c r="D77" s="15">
        <f>C77/B77*100</f>
        <v>63.208873157617433</v>
      </c>
      <c r="E77" s="20">
        <f>C77-B77</f>
        <v>-27233.160000000003</v>
      </c>
    </row>
    <row r="78" spans="1:7" x14ac:dyDescent="0.2">
      <c r="A78" s="34" t="s">
        <v>184</v>
      </c>
      <c r="B78" s="32">
        <v>8785420</v>
      </c>
      <c r="C78" s="32">
        <v>5755018.9199999999</v>
      </c>
      <c r="D78" s="15">
        <f t="shared" ref="D78:D124" si="7">C78/B78*100</f>
        <v>65.506474590856214</v>
      </c>
      <c r="E78" s="20">
        <f t="shared" ref="E78:E124" si="8">C78-B78</f>
        <v>-3030401.08</v>
      </c>
    </row>
    <row r="79" spans="1:7" ht="51" x14ac:dyDescent="0.2">
      <c r="A79" s="34" t="s">
        <v>185</v>
      </c>
      <c r="B79" s="32">
        <v>15903491.93</v>
      </c>
      <c r="C79" s="32">
        <v>13035427.869999999</v>
      </c>
      <c r="D79" s="15">
        <f t="shared" si="7"/>
        <v>81.965821892299346</v>
      </c>
      <c r="E79" s="20">
        <f t="shared" si="8"/>
        <v>-2868064.0600000005</v>
      </c>
    </row>
    <row r="80" spans="1:7" ht="25.5" x14ac:dyDescent="0.2">
      <c r="A80" s="34" t="s">
        <v>169</v>
      </c>
      <c r="B80" s="32">
        <v>1290619</v>
      </c>
      <c r="C80" s="32">
        <v>984104.13</v>
      </c>
      <c r="D80" s="15">
        <f t="shared" si="7"/>
        <v>76.25055341661637</v>
      </c>
      <c r="E80" s="20">
        <f t="shared" si="8"/>
        <v>-306514.87</v>
      </c>
    </row>
    <row r="81" spans="1:5" ht="38.25" x14ac:dyDescent="0.2">
      <c r="A81" s="34" t="s">
        <v>186</v>
      </c>
      <c r="B81" s="32">
        <v>888200</v>
      </c>
      <c r="C81" s="32">
        <v>792266.59</v>
      </c>
      <c r="D81" s="15">
        <f t="shared" si="7"/>
        <v>89.199120693537495</v>
      </c>
      <c r="E81" s="20">
        <f t="shared" si="8"/>
        <v>-95933.410000000033</v>
      </c>
    </row>
    <row r="82" spans="1:5" ht="25.5" x14ac:dyDescent="0.2">
      <c r="A82" s="34" t="s">
        <v>187</v>
      </c>
      <c r="B82" s="32">
        <v>229746</v>
      </c>
      <c r="C82" s="32">
        <v>191968.43</v>
      </c>
      <c r="D82" s="15">
        <f t="shared" si="7"/>
        <v>83.556810564710588</v>
      </c>
      <c r="E82" s="20">
        <f t="shared" si="8"/>
        <v>-37777.570000000007</v>
      </c>
    </row>
    <row r="83" spans="1:5" ht="16.5" customHeight="1" x14ac:dyDescent="0.2">
      <c r="A83" s="34" t="s">
        <v>188</v>
      </c>
      <c r="B83" s="32">
        <v>1552752</v>
      </c>
      <c r="C83" s="32">
        <v>1187102.92</v>
      </c>
      <c r="D83" s="15">
        <f t="shared" si="7"/>
        <v>76.451546673261404</v>
      </c>
      <c r="E83" s="20">
        <f t="shared" si="8"/>
        <v>-365649.08000000007</v>
      </c>
    </row>
    <row r="84" spans="1:5" x14ac:dyDescent="0.2">
      <c r="A84" s="34" t="s">
        <v>189</v>
      </c>
      <c r="B84" s="32">
        <v>125430</v>
      </c>
      <c r="C84" s="32">
        <v>51542.1</v>
      </c>
      <c r="D84" s="15">
        <f t="shared" si="7"/>
        <v>41.092322410906476</v>
      </c>
      <c r="E84" s="20">
        <f t="shared" si="8"/>
        <v>-73887.899999999994</v>
      </c>
    </row>
    <row r="85" spans="1:5" x14ac:dyDescent="0.2">
      <c r="A85" s="34" t="s">
        <v>329</v>
      </c>
      <c r="B85" s="32">
        <v>206575</v>
      </c>
      <c r="C85" s="32">
        <v>118116.73</v>
      </c>
      <c r="D85" s="15">
        <f t="shared" si="7"/>
        <v>57.178617935374554</v>
      </c>
      <c r="E85" s="20">
        <f t="shared" si="8"/>
        <v>-88458.27</v>
      </c>
    </row>
    <row r="86" spans="1:5" ht="38.25" x14ac:dyDescent="0.2">
      <c r="A86" s="34" t="s">
        <v>330</v>
      </c>
      <c r="B86" s="32">
        <v>1138935</v>
      </c>
      <c r="C86" s="32">
        <v>1040884.12</v>
      </c>
      <c r="D86" s="15">
        <f t="shared" si="7"/>
        <v>91.391002998415189</v>
      </c>
      <c r="E86" s="20">
        <f t="shared" si="8"/>
        <v>-98050.880000000005</v>
      </c>
    </row>
    <row r="87" spans="1:5" ht="28.5" customHeight="1" x14ac:dyDescent="0.2">
      <c r="A87" s="34" t="s">
        <v>170</v>
      </c>
      <c r="B87" s="32">
        <v>7600</v>
      </c>
      <c r="C87" s="32">
        <v>0</v>
      </c>
      <c r="D87" s="15">
        <f t="shared" si="7"/>
        <v>0</v>
      </c>
      <c r="E87" s="20">
        <f t="shared" si="8"/>
        <v>-7600</v>
      </c>
    </row>
    <row r="88" spans="1:5" ht="25.5" x14ac:dyDescent="0.2">
      <c r="A88" s="34" t="s">
        <v>190</v>
      </c>
      <c r="B88" s="32">
        <v>179748</v>
      </c>
      <c r="C88" s="32">
        <v>124284.93</v>
      </c>
      <c r="D88" s="15">
        <f t="shared" si="7"/>
        <v>69.143984912210428</v>
      </c>
      <c r="E88" s="20">
        <f t="shared" si="8"/>
        <v>-55463.070000000007</v>
      </c>
    </row>
    <row r="89" spans="1:5" x14ac:dyDescent="0.2">
      <c r="A89" s="34" t="s">
        <v>582</v>
      </c>
      <c r="B89" s="32">
        <v>20000</v>
      </c>
      <c r="C89" s="32">
        <v>6217</v>
      </c>
      <c r="D89" s="15">
        <f t="shared" si="7"/>
        <v>31.085000000000001</v>
      </c>
      <c r="E89" s="20">
        <f t="shared" si="8"/>
        <v>-13783</v>
      </c>
    </row>
    <row r="90" spans="1:5" ht="51" x14ac:dyDescent="0.2">
      <c r="A90" s="34" t="s">
        <v>191</v>
      </c>
      <c r="B90" s="32">
        <v>0</v>
      </c>
      <c r="C90" s="32">
        <v>0</v>
      </c>
      <c r="D90" s="15">
        <v>0</v>
      </c>
      <c r="E90" s="20">
        <f t="shared" si="8"/>
        <v>0</v>
      </c>
    </row>
    <row r="91" spans="1:5" ht="26.25" customHeight="1" x14ac:dyDescent="0.2">
      <c r="A91" s="34" t="s">
        <v>192</v>
      </c>
      <c r="B91" s="32">
        <v>10840</v>
      </c>
      <c r="C91" s="32">
        <v>8168.85</v>
      </c>
      <c r="D91" s="15">
        <f t="shared" si="7"/>
        <v>75.358394833948338</v>
      </c>
      <c r="E91" s="20">
        <f t="shared" si="8"/>
        <v>-2671.1499999999996</v>
      </c>
    </row>
    <row r="92" spans="1:5" x14ac:dyDescent="0.2">
      <c r="A92" s="34" t="s">
        <v>193</v>
      </c>
      <c r="B92" s="32">
        <v>74998</v>
      </c>
      <c r="C92" s="32">
        <v>35155.08</v>
      </c>
      <c r="D92" s="15">
        <f t="shared" si="7"/>
        <v>46.874689991733113</v>
      </c>
      <c r="E92" s="20">
        <f t="shared" si="8"/>
        <v>-39842.92</v>
      </c>
    </row>
    <row r="93" spans="1:5" ht="25.5" x14ac:dyDescent="0.2">
      <c r="A93" s="34" t="s">
        <v>194</v>
      </c>
      <c r="B93" s="32">
        <v>300060</v>
      </c>
      <c r="C93" s="32">
        <v>181929.93</v>
      </c>
      <c r="D93" s="15">
        <f t="shared" si="7"/>
        <v>60.631183763247343</v>
      </c>
      <c r="E93" s="20">
        <f t="shared" si="8"/>
        <v>-118130.07</v>
      </c>
    </row>
    <row r="94" spans="1:5" ht="43.5" hidden="1" customHeight="1" x14ac:dyDescent="0.2">
      <c r="A94" s="34" t="s">
        <v>195</v>
      </c>
      <c r="B94" s="32">
        <v>0</v>
      </c>
      <c r="C94" s="32">
        <v>0</v>
      </c>
      <c r="D94" s="15">
        <v>0</v>
      </c>
      <c r="E94" s="20">
        <f t="shared" si="8"/>
        <v>0</v>
      </c>
    </row>
    <row r="95" spans="1:5" ht="17.25" customHeight="1" x14ac:dyDescent="0.2">
      <c r="A95" s="34" t="s">
        <v>196</v>
      </c>
      <c r="B95" s="32">
        <v>669220</v>
      </c>
      <c r="C95" s="32">
        <v>547326.97</v>
      </c>
      <c r="D95" s="15">
        <f t="shared" si="7"/>
        <v>81.78580586354262</v>
      </c>
      <c r="E95" s="20">
        <f t="shared" si="8"/>
        <v>-121893.03000000003</v>
      </c>
    </row>
    <row r="96" spans="1:5" ht="17.25" customHeight="1" x14ac:dyDescent="0.2">
      <c r="A96" s="327" t="s">
        <v>612</v>
      </c>
      <c r="B96" s="32">
        <v>25156</v>
      </c>
      <c r="C96" s="32">
        <v>16508.54</v>
      </c>
      <c r="D96" s="15">
        <f t="shared" si="7"/>
        <v>65.624662108443317</v>
      </c>
      <c r="E96" s="20">
        <f t="shared" si="8"/>
        <v>-8647.4599999999991</v>
      </c>
    </row>
    <row r="97" spans="1:5" ht="25.5" x14ac:dyDescent="0.2">
      <c r="A97" s="34" t="s">
        <v>197</v>
      </c>
      <c r="B97" s="32">
        <v>1116641</v>
      </c>
      <c r="C97" s="32">
        <v>673649.26</v>
      </c>
      <c r="D97" s="15">
        <f t="shared" si="7"/>
        <v>60.328186050843556</v>
      </c>
      <c r="E97" s="20">
        <f t="shared" si="8"/>
        <v>-442991.74</v>
      </c>
    </row>
    <row r="98" spans="1:5" ht="25.5" x14ac:dyDescent="0.2">
      <c r="A98" s="34" t="s">
        <v>198</v>
      </c>
      <c r="B98" s="32">
        <v>125720</v>
      </c>
      <c r="C98" s="32">
        <v>118476.73</v>
      </c>
      <c r="D98" s="15">
        <f t="shared" si="7"/>
        <v>94.238569837734644</v>
      </c>
      <c r="E98" s="20">
        <f t="shared" si="8"/>
        <v>-7243.2700000000041</v>
      </c>
    </row>
    <row r="99" spans="1:5" x14ac:dyDescent="0.2">
      <c r="A99" s="34" t="s">
        <v>199</v>
      </c>
      <c r="B99" s="32">
        <v>1500</v>
      </c>
      <c r="C99" s="32">
        <v>0</v>
      </c>
      <c r="D99" s="15">
        <f t="shared" si="7"/>
        <v>0</v>
      </c>
      <c r="E99" s="20">
        <f t="shared" si="8"/>
        <v>-1500</v>
      </c>
    </row>
    <row r="100" spans="1:5" ht="29.25" customHeight="1" x14ac:dyDescent="0.2">
      <c r="A100" s="34" t="s">
        <v>171</v>
      </c>
      <c r="B100" s="32">
        <v>108300</v>
      </c>
      <c r="C100" s="32">
        <v>81306</v>
      </c>
      <c r="D100" s="15">
        <f t="shared" si="7"/>
        <v>75.074792243767305</v>
      </c>
      <c r="E100" s="20">
        <f t="shared" si="8"/>
        <v>-26994</v>
      </c>
    </row>
    <row r="101" spans="1:5" ht="25.5" x14ac:dyDescent="0.2">
      <c r="A101" s="34" t="s">
        <v>172</v>
      </c>
      <c r="B101" s="32">
        <v>931790</v>
      </c>
      <c r="C101" s="32">
        <v>552027.99</v>
      </c>
      <c r="D101" s="15">
        <f t="shared" si="7"/>
        <v>59.243819959432919</v>
      </c>
      <c r="E101" s="20">
        <f t="shared" si="8"/>
        <v>-379762.01</v>
      </c>
    </row>
    <row r="102" spans="1:5" ht="25.5" x14ac:dyDescent="0.2">
      <c r="A102" s="34" t="s">
        <v>200</v>
      </c>
      <c r="B102" s="32">
        <v>252400</v>
      </c>
      <c r="C102" s="32">
        <v>182400</v>
      </c>
      <c r="D102" s="15">
        <f t="shared" si="7"/>
        <v>72.266244057052305</v>
      </c>
      <c r="E102" s="20">
        <f t="shared" si="8"/>
        <v>-70000</v>
      </c>
    </row>
    <row r="103" spans="1:5" x14ac:dyDescent="0.2">
      <c r="A103" s="34" t="s">
        <v>201</v>
      </c>
      <c r="B103" s="32">
        <v>199800</v>
      </c>
      <c r="C103" s="32">
        <v>187104.46</v>
      </c>
      <c r="D103" s="15">
        <f t="shared" si="7"/>
        <v>93.645875875875873</v>
      </c>
      <c r="E103" s="20">
        <f t="shared" si="8"/>
        <v>-12695.540000000008</v>
      </c>
    </row>
    <row r="104" spans="1:5" ht="25.5" hidden="1" x14ac:dyDescent="0.2">
      <c r="A104" s="34" t="s">
        <v>301</v>
      </c>
      <c r="B104" s="32">
        <v>0</v>
      </c>
      <c r="C104" s="32">
        <v>0</v>
      </c>
      <c r="D104" s="15">
        <v>0</v>
      </c>
      <c r="E104" s="20">
        <f t="shared" si="8"/>
        <v>0</v>
      </c>
    </row>
    <row r="105" spans="1:5" ht="38.25" x14ac:dyDescent="0.2">
      <c r="A105" s="34" t="s">
        <v>202</v>
      </c>
      <c r="B105" s="32">
        <v>30000</v>
      </c>
      <c r="C105" s="32">
        <v>30000</v>
      </c>
      <c r="D105" s="15">
        <f t="shared" si="7"/>
        <v>100</v>
      </c>
      <c r="E105" s="20">
        <f t="shared" si="8"/>
        <v>0</v>
      </c>
    </row>
    <row r="106" spans="1:5" s="55" customFormat="1" x14ac:dyDescent="0.2">
      <c r="A106" s="61" t="s">
        <v>203</v>
      </c>
      <c r="B106" s="38">
        <v>1143037</v>
      </c>
      <c r="C106" s="38">
        <v>523356.46</v>
      </c>
      <c r="D106" s="15">
        <f t="shared" si="7"/>
        <v>45.786484601985769</v>
      </c>
      <c r="E106" s="20">
        <f t="shared" si="8"/>
        <v>-619680.54</v>
      </c>
    </row>
    <row r="107" spans="1:5" ht="63.75" hidden="1" x14ac:dyDescent="0.2">
      <c r="A107" s="34" t="s">
        <v>204</v>
      </c>
      <c r="B107" s="32">
        <v>0</v>
      </c>
      <c r="C107" s="32">
        <v>0</v>
      </c>
      <c r="D107" s="15" t="e">
        <f t="shared" si="7"/>
        <v>#DIV/0!</v>
      </c>
      <c r="E107" s="20">
        <f t="shared" si="8"/>
        <v>0</v>
      </c>
    </row>
    <row r="108" spans="1:5" ht="25.5" x14ac:dyDescent="0.2">
      <c r="A108" s="34" t="s">
        <v>205</v>
      </c>
      <c r="B108" s="32">
        <v>155192</v>
      </c>
      <c r="C108" s="32">
        <v>52180.99</v>
      </c>
      <c r="D108" s="15">
        <f t="shared" si="7"/>
        <v>33.623505077581314</v>
      </c>
      <c r="E108" s="20">
        <f t="shared" si="8"/>
        <v>-103011.01000000001</v>
      </c>
    </row>
    <row r="109" spans="1:5" ht="16.5" customHeight="1" x14ac:dyDescent="0.2">
      <c r="A109" s="34" t="s">
        <v>206</v>
      </c>
      <c r="B109" s="32">
        <v>160000</v>
      </c>
      <c r="C109" s="32">
        <v>0</v>
      </c>
      <c r="D109" s="15">
        <f t="shared" si="7"/>
        <v>0</v>
      </c>
      <c r="E109" s="20">
        <f t="shared" si="8"/>
        <v>-160000</v>
      </c>
    </row>
    <row r="110" spans="1:5" ht="25.5" x14ac:dyDescent="0.2">
      <c r="A110" s="34" t="s">
        <v>302</v>
      </c>
      <c r="B110" s="32">
        <v>0</v>
      </c>
      <c r="C110" s="32">
        <v>0</v>
      </c>
      <c r="D110" s="15">
        <v>0</v>
      </c>
      <c r="E110" s="20">
        <f t="shared" si="8"/>
        <v>0</v>
      </c>
    </row>
    <row r="111" spans="1:5" ht="25.5" x14ac:dyDescent="0.2">
      <c r="A111" s="34" t="s">
        <v>207</v>
      </c>
      <c r="B111" s="32">
        <v>1070677</v>
      </c>
      <c r="C111" s="32">
        <v>0</v>
      </c>
      <c r="D111" s="15">
        <f t="shared" si="7"/>
        <v>0</v>
      </c>
      <c r="E111" s="20">
        <f t="shared" si="8"/>
        <v>-1070677</v>
      </c>
    </row>
    <row r="112" spans="1:5" ht="25.5" x14ac:dyDescent="0.2">
      <c r="A112" s="34" t="s">
        <v>208</v>
      </c>
      <c r="B112" s="32">
        <v>0</v>
      </c>
      <c r="C112" s="32">
        <v>0</v>
      </c>
      <c r="D112" s="15">
        <v>0</v>
      </c>
      <c r="E112" s="20">
        <f t="shared" si="8"/>
        <v>0</v>
      </c>
    </row>
    <row r="113" spans="1:5" ht="25.5" x14ac:dyDescent="0.2">
      <c r="A113" s="34" t="s">
        <v>303</v>
      </c>
      <c r="B113" s="32">
        <v>4500</v>
      </c>
      <c r="C113" s="32">
        <v>0</v>
      </c>
      <c r="D113" s="15">
        <f t="shared" si="7"/>
        <v>0</v>
      </c>
      <c r="E113" s="20">
        <f t="shared" si="8"/>
        <v>-4500</v>
      </c>
    </row>
    <row r="114" spans="1:5" ht="25.5" x14ac:dyDescent="0.2">
      <c r="A114" s="34" t="s">
        <v>209</v>
      </c>
      <c r="B114" s="32">
        <v>24000</v>
      </c>
      <c r="C114" s="32">
        <v>12000</v>
      </c>
      <c r="D114" s="15">
        <f t="shared" si="7"/>
        <v>50</v>
      </c>
      <c r="E114" s="20">
        <f t="shared" si="8"/>
        <v>-12000</v>
      </c>
    </row>
    <row r="115" spans="1:5" x14ac:dyDescent="0.2">
      <c r="A115" s="327" t="s">
        <v>613</v>
      </c>
      <c r="B115" s="32">
        <v>7307</v>
      </c>
      <c r="C115" s="32">
        <v>0</v>
      </c>
      <c r="D115" s="15">
        <v>0</v>
      </c>
      <c r="E115" s="20">
        <f t="shared" si="8"/>
        <v>-7307</v>
      </c>
    </row>
    <row r="116" spans="1:5" x14ac:dyDescent="0.2">
      <c r="A116" s="34" t="s">
        <v>210</v>
      </c>
      <c r="B116" s="32">
        <v>1800</v>
      </c>
      <c r="C116" s="32">
        <v>1200</v>
      </c>
      <c r="D116" s="15">
        <f t="shared" si="7"/>
        <v>66.666666666666657</v>
      </c>
      <c r="E116" s="20">
        <f t="shared" si="8"/>
        <v>-600</v>
      </c>
    </row>
    <row r="117" spans="1:5" x14ac:dyDescent="0.2">
      <c r="A117" s="37" t="s">
        <v>211</v>
      </c>
      <c r="B117" s="32">
        <v>0</v>
      </c>
      <c r="C117" s="32">
        <v>0</v>
      </c>
      <c r="D117" s="15">
        <v>0</v>
      </c>
      <c r="E117" s="20">
        <f t="shared" si="8"/>
        <v>0</v>
      </c>
    </row>
    <row r="118" spans="1:5" x14ac:dyDescent="0.2">
      <c r="A118" s="37" t="s">
        <v>586</v>
      </c>
      <c r="B118" s="32">
        <v>30000</v>
      </c>
      <c r="C118" s="32">
        <v>30000</v>
      </c>
      <c r="D118" s="15">
        <f t="shared" si="7"/>
        <v>100</v>
      </c>
      <c r="E118" s="20">
        <f t="shared" si="8"/>
        <v>0</v>
      </c>
    </row>
    <row r="119" spans="1:5" x14ac:dyDescent="0.2">
      <c r="A119" s="37" t="s">
        <v>212</v>
      </c>
      <c r="B119" s="32">
        <v>0</v>
      </c>
      <c r="C119" s="32">
        <v>0</v>
      </c>
      <c r="D119" s="15">
        <v>0</v>
      </c>
      <c r="E119" s="20">
        <f t="shared" si="8"/>
        <v>0</v>
      </c>
    </row>
    <row r="120" spans="1:5" ht="14.25" customHeight="1" x14ac:dyDescent="0.2">
      <c r="A120" s="18" t="s">
        <v>59</v>
      </c>
      <c r="B120" s="14">
        <f>B76+B77+B78+B79+B80+B81+B82+B83+B84+B85+B86+B87+B88+B89+B90+B91+B92+B93+B94+B95+B96+B97+B98+B99+B100+B101+B102+B103+B104+B105+B106+B107+B108+B109+B110+B111+B112+B113+B114+B115+B116+B117+B118+B119</f>
        <v>41792619.93</v>
      </c>
      <c r="C120" s="14">
        <f>C76+C77+C78+C79+C80+C81+C82+C83+C84+C85+C86+C87+C88+C89+C90+C91+C92+C93+C94+C95+C96+C97+C98+C99+C100+C101+C102+C103+C104+C105+C106+C107+C108+C109+C110+C111+C112+C113+C114+C115+C116+C117+C118+C119</f>
        <v>29897630.140000001</v>
      </c>
      <c r="D120" s="16">
        <f t="shared" si="7"/>
        <v>71.538061480894584</v>
      </c>
      <c r="E120" s="17">
        <f t="shared" si="8"/>
        <v>-11894989.789999999</v>
      </c>
    </row>
    <row r="121" spans="1:5" ht="38.25" x14ac:dyDescent="0.2">
      <c r="A121" s="37" t="s">
        <v>213</v>
      </c>
      <c r="B121" s="32">
        <v>3467500</v>
      </c>
      <c r="C121" s="32">
        <v>3467500</v>
      </c>
      <c r="D121" s="15">
        <f t="shared" si="7"/>
        <v>100</v>
      </c>
      <c r="E121" s="20">
        <f t="shared" si="8"/>
        <v>0</v>
      </c>
    </row>
    <row r="122" spans="1:5" ht="15" customHeight="1" x14ac:dyDescent="0.2">
      <c r="A122" s="37" t="s">
        <v>214</v>
      </c>
      <c r="B122" s="32">
        <v>506066</v>
      </c>
      <c r="C122" s="32">
        <v>506066</v>
      </c>
      <c r="D122" s="15">
        <f t="shared" si="7"/>
        <v>100</v>
      </c>
      <c r="E122" s="20">
        <f t="shared" si="8"/>
        <v>0</v>
      </c>
    </row>
    <row r="123" spans="1:5" ht="38.25" x14ac:dyDescent="0.2">
      <c r="A123" s="37" t="s">
        <v>215</v>
      </c>
      <c r="B123" s="32">
        <v>88000</v>
      </c>
      <c r="C123" s="32">
        <v>88000</v>
      </c>
      <c r="D123" s="15">
        <f t="shared" si="7"/>
        <v>100</v>
      </c>
      <c r="E123" s="20">
        <f t="shared" si="8"/>
        <v>0</v>
      </c>
    </row>
    <row r="124" spans="1:5" x14ac:dyDescent="0.2">
      <c r="A124" s="18" t="s">
        <v>60</v>
      </c>
      <c r="B124" s="19">
        <f>B120+B121+B122+B123</f>
        <v>45854185.93</v>
      </c>
      <c r="C124" s="19">
        <f>C120+C121+C122+C123</f>
        <v>33959196.140000001</v>
      </c>
      <c r="D124" s="16">
        <f t="shared" si="7"/>
        <v>74.059097225804791</v>
      </c>
      <c r="E124" s="17">
        <f t="shared" si="8"/>
        <v>-11894989.789999999</v>
      </c>
    </row>
    <row r="125" spans="1:5" s="78" customFormat="1" ht="15.75" x14ac:dyDescent="0.2">
      <c r="A125" s="385" t="s">
        <v>23</v>
      </c>
      <c r="B125" s="386"/>
      <c r="C125" s="386"/>
      <c r="D125" s="386"/>
      <c r="E125" s="387"/>
    </row>
    <row r="126" spans="1:5" x14ac:dyDescent="0.2">
      <c r="A126" s="378" t="s">
        <v>87</v>
      </c>
      <c r="B126" s="379"/>
      <c r="C126" s="379"/>
      <c r="D126" s="379"/>
      <c r="E126" s="388"/>
    </row>
    <row r="127" spans="1:5" ht="51" x14ac:dyDescent="0.2">
      <c r="A127" s="34" t="s">
        <v>182</v>
      </c>
      <c r="B127" s="32">
        <v>17000</v>
      </c>
      <c r="C127" s="32">
        <v>14326</v>
      </c>
      <c r="D127" s="15">
        <v>0</v>
      </c>
      <c r="E127" s="20">
        <f>C127-B127</f>
        <v>-2674</v>
      </c>
    </row>
    <row r="128" spans="1:5" hidden="1" x14ac:dyDescent="0.2">
      <c r="A128" s="34" t="s">
        <v>183</v>
      </c>
      <c r="B128" s="32">
        <v>0</v>
      </c>
      <c r="C128" s="32">
        <v>0</v>
      </c>
      <c r="D128" s="15">
        <v>0</v>
      </c>
      <c r="E128" s="20">
        <f>C128-B128</f>
        <v>0</v>
      </c>
    </row>
    <row r="129" spans="1:5" ht="12.75" customHeight="1" x14ac:dyDescent="0.2">
      <c r="A129" s="34" t="s">
        <v>184</v>
      </c>
      <c r="B129" s="32">
        <v>0</v>
      </c>
      <c r="C129" s="32">
        <v>0</v>
      </c>
      <c r="D129" s="15">
        <v>0</v>
      </c>
      <c r="E129" s="20">
        <f t="shared" ref="E129:E158" si="9">C129-B129</f>
        <v>0</v>
      </c>
    </row>
    <row r="130" spans="1:5" ht="60.75" customHeight="1" x14ac:dyDescent="0.2">
      <c r="A130" s="34" t="s">
        <v>185</v>
      </c>
      <c r="B130" s="32">
        <v>0</v>
      </c>
      <c r="C130" s="32">
        <v>0</v>
      </c>
      <c r="D130" s="15">
        <v>0</v>
      </c>
      <c r="E130" s="20">
        <f t="shared" si="9"/>
        <v>0</v>
      </c>
    </row>
    <row r="131" spans="1:5" ht="25.5" hidden="1" x14ac:dyDescent="0.2">
      <c r="A131" s="34" t="s">
        <v>169</v>
      </c>
      <c r="B131" s="32">
        <v>0</v>
      </c>
      <c r="C131" s="32">
        <v>0</v>
      </c>
      <c r="D131" s="15">
        <v>0</v>
      </c>
      <c r="E131" s="20">
        <f t="shared" si="9"/>
        <v>0</v>
      </c>
    </row>
    <row r="132" spans="1:5" ht="36.75" hidden="1" customHeight="1" x14ac:dyDescent="0.2">
      <c r="A132" s="34" t="s">
        <v>186</v>
      </c>
      <c r="B132" s="32">
        <v>0</v>
      </c>
      <c r="C132" s="32">
        <v>0</v>
      </c>
      <c r="D132" s="15">
        <v>0</v>
      </c>
      <c r="E132" s="20">
        <f t="shared" si="9"/>
        <v>0</v>
      </c>
    </row>
    <row r="133" spans="1:5" hidden="1" x14ac:dyDescent="0.2">
      <c r="A133" s="34" t="s">
        <v>188</v>
      </c>
      <c r="B133" s="32">
        <v>0</v>
      </c>
      <c r="C133" s="32">
        <v>0</v>
      </c>
      <c r="D133" s="15">
        <v>0</v>
      </c>
      <c r="E133" s="20">
        <f t="shared" si="9"/>
        <v>0</v>
      </c>
    </row>
    <row r="134" spans="1:5" hidden="1" x14ac:dyDescent="0.2">
      <c r="A134" s="34" t="s">
        <v>189</v>
      </c>
      <c r="B134" s="32">
        <v>0</v>
      </c>
      <c r="C134" s="32">
        <v>0</v>
      </c>
      <c r="D134" s="15">
        <v>0</v>
      </c>
      <c r="E134" s="20">
        <f t="shared" si="9"/>
        <v>0</v>
      </c>
    </row>
    <row r="135" spans="1:5" ht="38.25" hidden="1" x14ac:dyDescent="0.2">
      <c r="A135" s="34" t="s">
        <v>330</v>
      </c>
      <c r="B135" s="32">
        <v>0</v>
      </c>
      <c r="C135" s="32">
        <v>0</v>
      </c>
      <c r="D135" s="15">
        <v>0</v>
      </c>
      <c r="E135" s="20">
        <f t="shared" si="9"/>
        <v>0</v>
      </c>
    </row>
    <row r="136" spans="1:5" ht="25.5" hidden="1" x14ac:dyDescent="0.2">
      <c r="A136" s="34" t="s">
        <v>190</v>
      </c>
      <c r="B136" s="32">
        <v>0</v>
      </c>
      <c r="C136" s="32">
        <v>0</v>
      </c>
      <c r="D136" s="15">
        <v>0</v>
      </c>
      <c r="E136" s="20">
        <f t="shared" si="9"/>
        <v>0</v>
      </c>
    </row>
    <row r="137" spans="1:5" hidden="1" x14ac:dyDescent="0.2">
      <c r="A137" s="34" t="s">
        <v>196</v>
      </c>
      <c r="B137" s="32">
        <v>0</v>
      </c>
      <c r="C137" s="32">
        <v>0</v>
      </c>
      <c r="D137" s="15">
        <v>0</v>
      </c>
      <c r="E137" s="20">
        <f t="shared" si="9"/>
        <v>0</v>
      </c>
    </row>
    <row r="138" spans="1:5" ht="25.5" hidden="1" x14ac:dyDescent="0.2">
      <c r="A138" s="34" t="s">
        <v>197</v>
      </c>
      <c r="B138" s="32">
        <v>0</v>
      </c>
      <c r="C138" s="32">
        <v>0</v>
      </c>
      <c r="D138" s="15">
        <v>0</v>
      </c>
      <c r="E138" s="20">
        <f t="shared" si="9"/>
        <v>0</v>
      </c>
    </row>
    <row r="139" spans="1:5" ht="27.75" hidden="1" customHeight="1" x14ac:dyDescent="0.2">
      <c r="A139" s="34" t="s">
        <v>198</v>
      </c>
      <c r="B139" s="32">
        <v>0</v>
      </c>
      <c r="C139" s="32">
        <v>0</v>
      </c>
      <c r="D139" s="15">
        <v>0</v>
      </c>
      <c r="E139" s="20">
        <f t="shared" si="9"/>
        <v>0</v>
      </c>
    </row>
    <row r="140" spans="1:5" ht="25.5" hidden="1" x14ac:dyDescent="0.2">
      <c r="A140" s="37" t="s">
        <v>172</v>
      </c>
      <c r="B140" s="32">
        <v>0</v>
      </c>
      <c r="C140" s="32">
        <v>0</v>
      </c>
      <c r="D140" s="15">
        <v>0</v>
      </c>
      <c r="E140" s="20">
        <f t="shared" si="9"/>
        <v>0</v>
      </c>
    </row>
    <row r="141" spans="1:5" ht="25.5" hidden="1" x14ac:dyDescent="0.2">
      <c r="A141" s="34" t="s">
        <v>200</v>
      </c>
      <c r="B141" s="32">
        <v>0</v>
      </c>
      <c r="C141" s="32">
        <v>0</v>
      </c>
      <c r="D141" s="15">
        <v>0</v>
      </c>
      <c r="E141" s="20">
        <f t="shared" si="9"/>
        <v>0</v>
      </c>
    </row>
    <row r="142" spans="1:5" hidden="1" x14ac:dyDescent="0.2">
      <c r="A142" s="34" t="s">
        <v>201</v>
      </c>
      <c r="B142" s="32">
        <v>0</v>
      </c>
      <c r="C142" s="32">
        <v>0</v>
      </c>
      <c r="D142" s="15">
        <v>0</v>
      </c>
      <c r="E142" s="20">
        <f t="shared" si="9"/>
        <v>0</v>
      </c>
    </row>
    <row r="143" spans="1:5" x14ac:dyDescent="0.2">
      <c r="A143" s="61" t="s">
        <v>203</v>
      </c>
      <c r="B143" s="32">
        <v>89500</v>
      </c>
      <c r="C143" s="32">
        <v>40971</v>
      </c>
      <c r="D143" s="15">
        <f t="shared" ref="D143:D158" si="10">C143/B143*100</f>
        <v>45.777653631284913</v>
      </c>
      <c r="E143" s="20">
        <f t="shared" si="9"/>
        <v>-48529</v>
      </c>
    </row>
    <row r="144" spans="1:5" x14ac:dyDescent="0.2">
      <c r="A144" s="34" t="s">
        <v>206</v>
      </c>
      <c r="B144" s="32">
        <v>0</v>
      </c>
      <c r="C144" s="32">
        <v>0</v>
      </c>
      <c r="D144" s="15">
        <v>0</v>
      </c>
      <c r="E144" s="20">
        <f t="shared" si="9"/>
        <v>0</v>
      </c>
    </row>
    <row r="145" spans="1:5" ht="25.5" hidden="1" x14ac:dyDescent="0.2">
      <c r="A145" s="37" t="s">
        <v>331</v>
      </c>
      <c r="B145" s="32">
        <v>0</v>
      </c>
      <c r="C145" s="32">
        <v>0</v>
      </c>
      <c r="D145" s="15">
        <v>0</v>
      </c>
      <c r="E145" s="20">
        <f t="shared" si="9"/>
        <v>0</v>
      </c>
    </row>
    <row r="146" spans="1:5" hidden="1" x14ac:dyDescent="0.2">
      <c r="A146" s="37" t="s">
        <v>304</v>
      </c>
      <c r="B146" s="32">
        <v>0</v>
      </c>
      <c r="C146" s="32">
        <v>0</v>
      </c>
      <c r="D146" s="15">
        <v>0</v>
      </c>
      <c r="E146" s="20">
        <f t="shared" si="9"/>
        <v>0</v>
      </c>
    </row>
    <row r="147" spans="1:5" ht="25.5" x14ac:dyDescent="0.2">
      <c r="A147" s="37" t="s">
        <v>319</v>
      </c>
      <c r="B147" s="32">
        <v>5870961</v>
      </c>
      <c r="C147" s="32">
        <v>413660.19</v>
      </c>
      <c r="D147" s="15">
        <v>0</v>
      </c>
      <c r="E147" s="20">
        <f t="shared" si="9"/>
        <v>-5457300.8099999996</v>
      </c>
    </row>
    <row r="148" spans="1:5" ht="25.5" x14ac:dyDescent="0.2">
      <c r="A148" s="34" t="s">
        <v>216</v>
      </c>
      <c r="B148" s="32">
        <v>262859</v>
      </c>
      <c r="C148" s="32">
        <v>0</v>
      </c>
      <c r="D148" s="15">
        <v>0</v>
      </c>
      <c r="E148" s="20">
        <f t="shared" si="9"/>
        <v>-262859</v>
      </c>
    </row>
    <row r="149" spans="1:5" ht="29.25" customHeight="1" x14ac:dyDescent="0.2">
      <c r="A149" s="37" t="s">
        <v>305</v>
      </c>
      <c r="B149" s="32">
        <v>500000</v>
      </c>
      <c r="C149" s="32">
        <v>0</v>
      </c>
      <c r="D149" s="15">
        <f t="shared" si="10"/>
        <v>0</v>
      </c>
      <c r="E149" s="20">
        <f t="shared" si="9"/>
        <v>-500000</v>
      </c>
    </row>
    <row r="150" spans="1:5" ht="38.25" x14ac:dyDescent="0.2">
      <c r="A150" s="34" t="s">
        <v>217</v>
      </c>
      <c r="B150" s="32">
        <v>1963896</v>
      </c>
      <c r="C150" s="32">
        <v>0</v>
      </c>
      <c r="D150" s="15">
        <f t="shared" si="10"/>
        <v>0</v>
      </c>
      <c r="E150" s="20">
        <f t="shared" si="9"/>
        <v>-1963896</v>
      </c>
    </row>
    <row r="151" spans="1:5" ht="25.5" x14ac:dyDescent="0.2">
      <c r="A151" s="34" t="s">
        <v>207</v>
      </c>
      <c r="B151" s="32">
        <v>2271760</v>
      </c>
      <c r="C151" s="32">
        <v>61489</v>
      </c>
      <c r="D151" s="15">
        <v>0</v>
      </c>
      <c r="E151" s="20">
        <f t="shared" si="9"/>
        <v>-2210271</v>
      </c>
    </row>
    <row r="152" spans="1:5" ht="25.5" x14ac:dyDescent="0.2">
      <c r="A152" s="327" t="s">
        <v>614</v>
      </c>
      <c r="B152" s="32">
        <v>50000</v>
      </c>
      <c r="C152" s="32">
        <v>0</v>
      </c>
      <c r="D152" s="15">
        <v>0</v>
      </c>
      <c r="E152" s="20">
        <f t="shared" si="9"/>
        <v>-50000</v>
      </c>
    </row>
    <row r="153" spans="1:5" ht="51" x14ac:dyDescent="0.2">
      <c r="A153" s="328" t="s">
        <v>615</v>
      </c>
      <c r="B153" s="32">
        <v>50000</v>
      </c>
      <c r="C153" s="32">
        <v>0</v>
      </c>
      <c r="D153" s="15">
        <v>0</v>
      </c>
      <c r="E153" s="20">
        <f t="shared" si="9"/>
        <v>-50000</v>
      </c>
    </row>
    <row r="154" spans="1:5" x14ac:dyDescent="0.2">
      <c r="A154" s="34" t="s">
        <v>218</v>
      </c>
      <c r="B154" s="32">
        <v>37250</v>
      </c>
      <c r="C154" s="32">
        <v>0</v>
      </c>
      <c r="D154" s="15">
        <f t="shared" si="10"/>
        <v>0</v>
      </c>
      <c r="E154" s="20">
        <f t="shared" si="9"/>
        <v>-37250</v>
      </c>
    </row>
    <row r="155" spans="1:5" ht="25.5" hidden="1" x14ac:dyDescent="0.2">
      <c r="A155" s="37" t="s">
        <v>306</v>
      </c>
      <c r="B155" s="32"/>
      <c r="C155" s="32"/>
      <c r="D155" s="15">
        <v>0</v>
      </c>
      <c r="E155" s="20">
        <f t="shared" si="9"/>
        <v>0</v>
      </c>
    </row>
    <row r="156" spans="1:5" hidden="1" x14ac:dyDescent="0.2">
      <c r="A156" s="34" t="s">
        <v>219</v>
      </c>
      <c r="B156" s="32"/>
      <c r="C156" s="32"/>
      <c r="D156" s="15">
        <v>0</v>
      </c>
      <c r="E156" s="20">
        <f t="shared" si="9"/>
        <v>0</v>
      </c>
    </row>
    <row r="157" spans="1:5" ht="38.25" hidden="1" x14ac:dyDescent="0.2">
      <c r="A157" s="34" t="s">
        <v>215</v>
      </c>
      <c r="B157" s="32">
        <v>0</v>
      </c>
      <c r="C157" s="32">
        <v>0</v>
      </c>
      <c r="D157" s="15">
        <v>0</v>
      </c>
      <c r="E157" s="20">
        <f t="shared" si="9"/>
        <v>0</v>
      </c>
    </row>
    <row r="158" spans="1:5" x14ac:dyDescent="0.2">
      <c r="A158" s="39" t="s">
        <v>34</v>
      </c>
      <c r="B158" s="21">
        <f>B127+B128+B129+B130+B131+B132+B133+B134+B135+B136+B137+B138+B139+B140+B141+B142+B143+B144+B145+B146+B147+B148+B149+B150+B151+B152+B153+B154+B155+B156+B157</f>
        <v>11113226</v>
      </c>
      <c r="C158" s="21">
        <f>C127+C128+C129+C130+C131+C132+C133+C134+C135+C136+C137+C138+C139+C140+C141+C142+C143+C144+C145+C146+C147+C148+C149+C150+C151+C152+C154+C155+C156+C157</f>
        <v>530446.18999999994</v>
      </c>
      <c r="D158" s="16">
        <f t="shared" si="10"/>
        <v>4.7731071967761647</v>
      </c>
      <c r="E158" s="17">
        <f t="shared" si="9"/>
        <v>-10582779.810000001</v>
      </c>
    </row>
    <row r="159" spans="1:5" ht="16.5" customHeight="1" x14ac:dyDescent="0.2">
      <c r="A159" s="389" t="s">
        <v>86</v>
      </c>
      <c r="B159" s="368"/>
      <c r="C159" s="368"/>
      <c r="D159" s="368"/>
      <c r="E159" s="390"/>
    </row>
    <row r="160" spans="1:5" ht="18.75" customHeight="1" x14ac:dyDescent="0.2">
      <c r="A160" s="34" t="s">
        <v>184</v>
      </c>
      <c r="B160" s="32">
        <v>250000</v>
      </c>
      <c r="C160" s="32">
        <v>61675.22</v>
      </c>
      <c r="D160" s="15">
        <f>C160/B160*100</f>
        <v>24.670088</v>
      </c>
      <c r="E160" s="20">
        <f>C160-B160:B161</f>
        <v>-188324.78</v>
      </c>
    </row>
    <row r="161" spans="1:5" ht="51" x14ac:dyDescent="0.2">
      <c r="A161" s="34" t="s">
        <v>185</v>
      </c>
      <c r="B161" s="32">
        <v>18448.580000000002</v>
      </c>
      <c r="C161" s="32">
        <v>4790.3</v>
      </c>
      <c r="D161" s="15">
        <f t="shared" ref="D161:D168" si="11">C161/B161*100</f>
        <v>25.965684079750311</v>
      </c>
      <c r="E161" s="20">
        <f>C161-B161:B162</f>
        <v>-13658.280000000002</v>
      </c>
    </row>
    <row r="162" spans="1:5" ht="25.5" x14ac:dyDescent="0.2">
      <c r="A162" s="34" t="s">
        <v>169</v>
      </c>
      <c r="B162" s="38">
        <v>3806.53</v>
      </c>
      <c r="C162" s="38">
        <v>5506.12</v>
      </c>
      <c r="D162" s="15">
        <f t="shared" si="11"/>
        <v>144.64932628929759</v>
      </c>
      <c r="E162" s="20">
        <f>C162-B162:B164</f>
        <v>1699.5899999999997</v>
      </c>
    </row>
    <row r="163" spans="1:5" ht="38.25" x14ac:dyDescent="0.2">
      <c r="A163" s="34" t="s">
        <v>186</v>
      </c>
      <c r="B163" s="38">
        <v>29130.75</v>
      </c>
      <c r="C163" s="38">
        <v>27010.57</v>
      </c>
      <c r="D163" s="15">
        <f t="shared" si="11"/>
        <v>92.721848905366329</v>
      </c>
      <c r="E163" s="20">
        <f>C163-B163:B168</f>
        <v>-2120.1800000000003</v>
      </c>
    </row>
    <row r="164" spans="1:5" x14ac:dyDescent="0.2">
      <c r="A164" s="34" t="s">
        <v>188</v>
      </c>
      <c r="B164" s="38">
        <v>48562.5</v>
      </c>
      <c r="C164" s="38">
        <v>36986.410000000003</v>
      </c>
      <c r="D164" s="15">
        <f t="shared" si="11"/>
        <v>76.162491634491644</v>
      </c>
      <c r="E164" s="20">
        <f>C164-B164:B168</f>
        <v>-11576.089999999997</v>
      </c>
    </row>
    <row r="165" spans="1:5" ht="38.25" x14ac:dyDescent="0.2">
      <c r="A165" s="34" t="s">
        <v>330</v>
      </c>
      <c r="B165" s="38">
        <v>15000</v>
      </c>
      <c r="C165" s="38">
        <v>24023.94</v>
      </c>
      <c r="D165" s="15">
        <f t="shared" si="11"/>
        <v>160.15960000000001</v>
      </c>
      <c r="E165" s="20">
        <f>C165-B165:B169</f>
        <v>9023.9399999999987</v>
      </c>
    </row>
    <row r="166" spans="1:5" x14ac:dyDescent="0.2">
      <c r="A166" s="327" t="s">
        <v>612</v>
      </c>
      <c r="B166" s="38">
        <v>300</v>
      </c>
      <c r="C166" s="38">
        <v>0</v>
      </c>
      <c r="D166" s="15">
        <f t="shared" si="11"/>
        <v>0</v>
      </c>
      <c r="E166" s="20">
        <f t="shared" ref="E166:E167" si="12">C166-B166:B170</f>
        <v>-300</v>
      </c>
    </row>
    <row r="167" spans="1:5" ht="25.5" x14ac:dyDescent="0.2">
      <c r="A167" s="34" t="s">
        <v>197</v>
      </c>
      <c r="B167" s="38">
        <v>3200</v>
      </c>
      <c r="C167" s="38">
        <v>0</v>
      </c>
      <c r="D167" s="15">
        <f t="shared" si="11"/>
        <v>0</v>
      </c>
      <c r="E167" s="20">
        <f t="shared" si="12"/>
        <v>-3200</v>
      </c>
    </row>
    <row r="168" spans="1:5" x14ac:dyDescent="0.2">
      <c r="A168" s="14" t="s">
        <v>59</v>
      </c>
      <c r="B168" s="19">
        <f>B160+B161+B162+B163+B164+B165+B166+B167</f>
        <v>368448.36000000004</v>
      </c>
      <c r="C168" s="19">
        <f>C160+C161+C162+C163+C164+C165+C166+C167</f>
        <v>159992.56</v>
      </c>
      <c r="D168" s="16">
        <f t="shared" si="11"/>
        <v>43.42333346252375</v>
      </c>
      <c r="E168" s="17">
        <f>C168-B168:B169</f>
        <v>-208455.80000000005</v>
      </c>
    </row>
    <row r="169" spans="1:5" ht="18" customHeight="1" x14ac:dyDescent="0.2">
      <c r="A169" s="389" t="s">
        <v>88</v>
      </c>
      <c r="B169" s="368"/>
      <c r="C169" s="368"/>
      <c r="D169" s="368"/>
      <c r="E169" s="390"/>
    </row>
    <row r="170" spans="1:5" x14ac:dyDescent="0.2">
      <c r="A170" s="34" t="s">
        <v>184</v>
      </c>
      <c r="B170" s="38">
        <v>9051.26</v>
      </c>
      <c r="C170" s="38">
        <v>36205.019999999997</v>
      </c>
      <c r="D170" s="15">
        <f>C170/B170*100</f>
        <v>399.99977903628883</v>
      </c>
      <c r="E170" s="20">
        <f>C170-B170</f>
        <v>27153.759999999995</v>
      </c>
    </row>
    <row r="171" spans="1:5" ht="63" customHeight="1" x14ac:dyDescent="0.2">
      <c r="A171" s="34" t="s">
        <v>185</v>
      </c>
      <c r="B171" s="38">
        <v>200709.1</v>
      </c>
      <c r="C171" s="38">
        <v>802836.39</v>
      </c>
      <c r="D171" s="15">
        <f t="shared" ref="D171:D182" si="13">C171/B171*100</f>
        <v>399.9999950176649</v>
      </c>
      <c r="E171" s="20">
        <f t="shared" ref="E171:E182" si="14">C171-B171</f>
        <v>602127.29</v>
      </c>
    </row>
    <row r="172" spans="1:5" ht="35.25" hidden="1" customHeight="1" x14ac:dyDescent="0.2">
      <c r="A172" s="34"/>
      <c r="B172" s="38"/>
      <c r="C172" s="38"/>
      <c r="D172" s="15"/>
      <c r="E172" s="20"/>
    </row>
    <row r="173" spans="1:5" ht="12" customHeight="1" x14ac:dyDescent="0.2">
      <c r="A173" s="34" t="s">
        <v>188</v>
      </c>
      <c r="B173" s="38">
        <v>15533.34</v>
      </c>
      <c r="C173" s="38">
        <v>62133.35</v>
      </c>
      <c r="D173" s="15">
        <f t="shared" si="13"/>
        <v>399.99993562234522</v>
      </c>
      <c r="E173" s="20">
        <f t="shared" si="14"/>
        <v>46600.009999999995</v>
      </c>
    </row>
    <row r="174" spans="1:5" ht="12" customHeight="1" x14ac:dyDescent="0.2">
      <c r="A174" s="34" t="s">
        <v>329</v>
      </c>
      <c r="B174" s="241">
        <v>65438.16</v>
      </c>
      <c r="C174" s="241">
        <v>261752.63</v>
      </c>
      <c r="D174" s="15">
        <f t="shared" si="13"/>
        <v>399.99998471839672</v>
      </c>
      <c r="E174" s="20">
        <f t="shared" si="14"/>
        <v>196314.47</v>
      </c>
    </row>
    <row r="175" spans="1:5" ht="42.75" customHeight="1" x14ac:dyDescent="0.2">
      <c r="A175" s="34" t="s">
        <v>330</v>
      </c>
      <c r="B175" s="241">
        <v>264500</v>
      </c>
      <c r="C175" s="241">
        <v>1058000</v>
      </c>
      <c r="D175" s="15">
        <f>C175/B175*100</f>
        <v>400</v>
      </c>
      <c r="E175" s="20">
        <f>C175-B175</f>
        <v>793500</v>
      </c>
    </row>
    <row r="176" spans="1:5" x14ac:dyDescent="0.2">
      <c r="A176" s="34" t="s">
        <v>193</v>
      </c>
      <c r="B176" s="40">
        <v>8788.76</v>
      </c>
      <c r="C176" s="40">
        <v>35155.050000000003</v>
      </c>
      <c r="D176" s="15">
        <f t="shared" si="13"/>
        <v>400.00011378169393</v>
      </c>
      <c r="E176" s="20">
        <f t="shared" si="14"/>
        <v>26366.29</v>
      </c>
    </row>
    <row r="177" spans="1:5" x14ac:dyDescent="0.2">
      <c r="A177" s="34" t="s">
        <v>196</v>
      </c>
      <c r="B177" s="40">
        <v>2041.49</v>
      </c>
      <c r="C177" s="40">
        <v>8165.96</v>
      </c>
      <c r="D177" s="15">
        <f t="shared" si="13"/>
        <v>400</v>
      </c>
      <c r="E177" s="20">
        <f t="shared" si="14"/>
        <v>6124.47</v>
      </c>
    </row>
    <row r="178" spans="1:5" hidden="1" x14ac:dyDescent="0.2">
      <c r="A178" s="34" t="s">
        <v>201</v>
      </c>
      <c r="B178" s="40">
        <v>0</v>
      </c>
      <c r="C178" s="40">
        <v>0</v>
      </c>
      <c r="D178" s="15">
        <v>0</v>
      </c>
      <c r="E178" s="20">
        <f t="shared" si="14"/>
        <v>0</v>
      </c>
    </row>
    <row r="179" spans="1:5" x14ac:dyDescent="0.2">
      <c r="A179" s="61" t="s">
        <v>203</v>
      </c>
      <c r="B179" s="40">
        <v>6942.5</v>
      </c>
      <c r="C179" s="40">
        <v>27770</v>
      </c>
      <c r="D179" s="15">
        <f t="shared" si="13"/>
        <v>400</v>
      </c>
      <c r="E179" s="20">
        <f t="shared" si="14"/>
        <v>20827.5</v>
      </c>
    </row>
    <row r="180" spans="1:5" x14ac:dyDescent="0.2">
      <c r="A180" s="35" t="s">
        <v>59</v>
      </c>
      <c r="B180" s="14">
        <f>B170+B171+B172+B173+B174+B175+B176+B177+B178+B179</f>
        <v>573004.61</v>
      </c>
      <c r="C180" s="14">
        <f>C170+C171+C172+C173+C174+C175+C176+C177+C178+C179</f>
        <v>2292018.4</v>
      </c>
      <c r="D180" s="16">
        <f t="shared" si="13"/>
        <v>399.99999301925334</v>
      </c>
      <c r="E180" s="17">
        <f t="shared" si="14"/>
        <v>1719013.79</v>
      </c>
    </row>
    <row r="181" spans="1:5" ht="13.5" thickBot="1" x14ac:dyDescent="0.25">
      <c r="A181" s="41" t="s">
        <v>61</v>
      </c>
      <c r="B181" s="41">
        <f>B158+B168+B180</f>
        <v>12054678.969999999</v>
      </c>
      <c r="C181" s="41">
        <f>C158+C168+C180</f>
        <v>2982457.15</v>
      </c>
      <c r="D181" s="16">
        <f t="shared" si="13"/>
        <v>24.74107487575839</v>
      </c>
      <c r="E181" s="17">
        <f t="shared" si="14"/>
        <v>-9072221.8199999984</v>
      </c>
    </row>
    <row r="182" spans="1:5" ht="13.5" thickBot="1" x14ac:dyDescent="0.25">
      <c r="A182" s="49" t="s">
        <v>62</v>
      </c>
      <c r="B182" s="14">
        <f>B124+B181</f>
        <v>57908864.899999999</v>
      </c>
      <c r="C182" s="14">
        <f>C124+C181</f>
        <v>36941653.289999999</v>
      </c>
      <c r="D182" s="16">
        <f t="shared" si="13"/>
        <v>63.792742879337638</v>
      </c>
      <c r="E182" s="17">
        <f t="shared" si="14"/>
        <v>-20967211.609999999</v>
      </c>
    </row>
    <row r="183" spans="1:5" x14ac:dyDescent="0.2">
      <c r="A183" s="383" t="s">
        <v>571</v>
      </c>
      <c r="B183" s="384"/>
      <c r="C183" s="384"/>
      <c r="D183" s="384"/>
      <c r="E183" s="384"/>
    </row>
  </sheetData>
  <mergeCells count="12">
    <mergeCell ref="A74:E74"/>
    <mergeCell ref="A55:E55"/>
    <mergeCell ref="A1:E1"/>
    <mergeCell ref="A2:E2"/>
    <mergeCell ref="A4:E4"/>
    <mergeCell ref="A5:E5"/>
    <mergeCell ref="A75:E75"/>
    <mergeCell ref="A183:E183"/>
    <mergeCell ref="A125:E125"/>
    <mergeCell ref="A126:E126"/>
    <mergeCell ref="A159:E159"/>
    <mergeCell ref="A169:E169"/>
  </mergeCells>
  <phoneticPr fontId="8" type="noConversion"/>
  <pageMargins left="1.1023622047244095" right="0.39370078740157483" top="0.35433070866141736" bottom="0.35433070866141736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 1</vt:lpstr>
      <vt:lpstr>Дод 2</vt:lpstr>
      <vt:lpstr>дод 3</vt:lpstr>
      <vt:lpstr>дод 4</vt:lpstr>
      <vt:lpstr>І квартал 2020</vt:lpstr>
      <vt:lpstr>'Дод 2'!Заголовки_для_печати</vt:lpstr>
      <vt:lpstr>'дод 3'!Заголовки_для_печати</vt:lpstr>
      <vt:lpstr>'І квартал 2020'!Область_печати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Admin</cp:lastModifiedBy>
  <cp:lastPrinted>2020-04-15T08:57:00Z</cp:lastPrinted>
  <dcterms:created xsi:type="dcterms:W3CDTF">2004-01-19T13:15:00Z</dcterms:created>
  <dcterms:modified xsi:type="dcterms:W3CDTF">2020-04-15T09:10:31Z</dcterms:modified>
</cp:coreProperties>
</file>