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5480" windowHeight="11010" activeTab="7"/>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s>
  <definedNames>
    <definedName name="_xlnm._FilterDatabase" localSheetId="5" hidden="1">'дод 6 '!#REF!</definedName>
    <definedName name="_xlnm._FilterDatabase" localSheetId="7" hidden="1">дод.8!$A$6:$E$186</definedName>
    <definedName name="_xlnm.Print_Titles" localSheetId="1">'дод 2 '!$13:$13</definedName>
    <definedName name="_xlnm.Print_Titles" localSheetId="2">'дод 3 '!$9:$12</definedName>
    <definedName name="_xlnm.Print_Titles" localSheetId="5">'дод 6 '!$10:$10</definedName>
    <definedName name="_xlnm.Print_Titles" localSheetId="7">дод.8!$6:$6</definedName>
    <definedName name="_xlnm.Print_Area" localSheetId="1">'дод 2 '!$A$1:$F$50</definedName>
    <definedName name="_xlnm.Print_Area" localSheetId="7">дод.8!$A$1:$E$198</definedName>
  </definedNames>
  <calcPr calcId="144525"/>
</workbook>
</file>

<file path=xl/calcChain.xml><?xml version="1.0" encoding="utf-8"?>
<calcChain xmlns="http://schemas.openxmlformats.org/spreadsheetml/2006/main">
  <c r="E88" i="10" l="1"/>
  <c r="E87" i="10"/>
  <c r="E86" i="10"/>
  <c r="H12" i="1"/>
  <c r="E85" i="10"/>
  <c r="H61" i="1"/>
  <c r="D22" i="12" l="1"/>
  <c r="E26" i="12"/>
  <c r="K103" i="1"/>
  <c r="J81" i="1"/>
  <c r="I81" i="1"/>
  <c r="G81" i="1"/>
  <c r="H81" i="1"/>
  <c r="G82" i="1"/>
  <c r="H84" i="1"/>
  <c r="G139" i="4"/>
  <c r="C153" i="9"/>
  <c r="H30" i="1"/>
  <c r="H32" i="1"/>
  <c r="H77" i="1" l="1"/>
  <c r="H22" i="1"/>
  <c r="C40" i="9" l="1"/>
  <c r="I57" i="1" l="1"/>
  <c r="G85" i="1" l="1"/>
  <c r="G84" i="1"/>
  <c r="H73" i="1"/>
  <c r="H69" i="1"/>
  <c r="H64" i="1"/>
  <c r="D24" i="12" l="1"/>
  <c r="G114" i="4"/>
  <c r="G76" i="1"/>
  <c r="C21" i="9"/>
  <c r="O132" i="4" l="1"/>
  <c r="O131" i="4" s="1"/>
  <c r="N132" i="4"/>
  <c r="N131" i="4" s="1"/>
  <c r="M132" i="4"/>
  <c r="M131" i="4" s="1"/>
  <c r="L132" i="4"/>
  <c r="L131" i="4" s="1"/>
  <c r="J132" i="4"/>
  <c r="J131" i="4" s="1"/>
  <c r="I132" i="4"/>
  <c r="I131" i="4" s="1"/>
  <c r="H132" i="4"/>
  <c r="H131" i="4" s="1"/>
  <c r="G132" i="4"/>
  <c r="G131" i="4" s="1"/>
  <c r="E195" i="9" l="1"/>
  <c r="C148" i="10" l="1"/>
  <c r="C138" i="10"/>
  <c r="C141" i="10"/>
  <c r="C149" i="10" s="1"/>
  <c r="C147" i="10" l="1"/>
  <c r="G63" i="1"/>
  <c r="O14" i="4" l="1"/>
  <c r="N14" i="4"/>
  <c r="M14" i="4"/>
  <c r="J14" i="4"/>
  <c r="I14" i="4"/>
  <c r="H14" i="4"/>
  <c r="G14" i="4"/>
  <c r="G42" i="1"/>
  <c r="J40" i="1"/>
  <c r="I40" i="1"/>
  <c r="K64" i="4"/>
  <c r="F64" i="4"/>
  <c r="R64" i="4" s="1"/>
  <c r="H70" i="1"/>
  <c r="C75" i="10" l="1"/>
  <c r="C86" i="10" l="1"/>
  <c r="C84" i="10" s="1"/>
  <c r="C43" i="12" l="1"/>
  <c r="E43" i="12"/>
  <c r="C16" i="10"/>
  <c r="J89" i="1" l="1"/>
  <c r="I89" i="1"/>
  <c r="H89" i="1"/>
  <c r="G91" i="1"/>
  <c r="G90" i="1"/>
  <c r="G88" i="1"/>
  <c r="Q145" i="4"/>
  <c r="P145" i="4"/>
  <c r="O145" i="4"/>
  <c r="N145" i="4"/>
  <c r="M145" i="4"/>
  <c r="L145" i="4"/>
  <c r="F149" i="4"/>
  <c r="F148" i="4"/>
  <c r="F147" i="4"/>
  <c r="K148" i="4"/>
  <c r="K147" i="4"/>
  <c r="R148" i="4" l="1"/>
  <c r="R147" i="4"/>
  <c r="G89" i="1"/>
  <c r="H67" i="1"/>
  <c r="H68" i="1" l="1"/>
  <c r="C26" i="10"/>
  <c r="C25" i="10" s="1"/>
  <c r="C15" i="10" l="1"/>
  <c r="J65" i="1" l="1"/>
  <c r="I65" i="1"/>
  <c r="G67" i="1"/>
  <c r="H65" i="1"/>
  <c r="J30" i="1"/>
  <c r="I30" i="1"/>
  <c r="H25" i="1"/>
  <c r="H24" i="1"/>
  <c r="H23" i="1"/>
  <c r="H21" i="1" l="1"/>
  <c r="H20" i="1"/>
  <c r="H19" i="1"/>
  <c r="H15" i="1"/>
  <c r="G80" i="1"/>
  <c r="G79" i="1"/>
  <c r="G78" i="1"/>
  <c r="G77" i="1"/>
  <c r="G75" i="1"/>
  <c r="G74" i="1"/>
  <c r="G73" i="1"/>
  <c r="G72" i="1"/>
  <c r="G71" i="1"/>
  <c r="C56" i="10"/>
  <c r="F21" i="4"/>
  <c r="R21" i="4" s="1"/>
  <c r="F22" i="4"/>
  <c r="R22" i="4" s="1"/>
  <c r="R23" i="4"/>
  <c r="F32" i="4"/>
  <c r="R32" i="4" s="1"/>
  <c r="E46" i="12"/>
  <c r="F45" i="12"/>
  <c r="E45" i="12"/>
  <c r="C45" i="12" s="1"/>
  <c r="D45" i="12"/>
  <c r="F42" i="12"/>
  <c r="E42" i="12"/>
  <c r="F41" i="12"/>
  <c r="E41" i="12"/>
  <c r="D41" i="12"/>
  <c r="C41" i="12" s="1"/>
  <c r="F39" i="12"/>
  <c r="E39" i="12"/>
  <c r="D39" i="12"/>
  <c r="F38" i="12"/>
  <c r="F35" i="12" s="1"/>
  <c r="E38" i="12"/>
  <c r="C38" i="12" s="1"/>
  <c r="D38" i="12"/>
  <c r="D37" i="12"/>
  <c r="E29" i="12"/>
  <c r="E47" i="12" s="1"/>
  <c r="D29" i="12"/>
  <c r="C29" i="12" s="1"/>
  <c r="F28" i="12"/>
  <c r="F46" i="12" s="1"/>
  <c r="D28" i="12"/>
  <c r="C28" i="12" s="1"/>
  <c r="C27" i="12"/>
  <c r="F26" i="12"/>
  <c r="D26" i="12"/>
  <c r="C26" i="12" s="1"/>
  <c r="C23" i="12"/>
  <c r="F22" i="12"/>
  <c r="F40" i="12" s="1"/>
  <c r="E22" i="12"/>
  <c r="E40" i="12" s="1"/>
  <c r="D21" i="12"/>
  <c r="C21" i="12"/>
  <c r="C20" i="12"/>
  <c r="F19" i="12"/>
  <c r="F37" i="12" s="1"/>
  <c r="E19" i="12"/>
  <c r="E37" i="12" s="1"/>
  <c r="D19" i="12"/>
  <c r="D17" i="12" s="1"/>
  <c r="C19" i="12"/>
  <c r="F18" i="12"/>
  <c r="E18" i="12"/>
  <c r="D18" i="12"/>
  <c r="C18" i="12" s="1"/>
  <c r="F17" i="12"/>
  <c r="C22" i="12" l="1"/>
  <c r="D42" i="12"/>
  <c r="C25" i="12"/>
  <c r="C37" i="12"/>
  <c r="C39" i="12"/>
  <c r="E35" i="12"/>
  <c r="C42" i="12"/>
  <c r="F16" i="12"/>
  <c r="F15" i="12" s="1"/>
  <c r="F30" i="12" s="1"/>
  <c r="F44" i="12"/>
  <c r="F33" i="12" s="1"/>
  <c r="F32" i="12" s="1"/>
  <c r="F48" i="12" s="1"/>
  <c r="E34" i="12"/>
  <c r="F34" i="12"/>
  <c r="E44" i="12"/>
  <c r="E33" i="12" s="1"/>
  <c r="E32" i="12" s="1"/>
  <c r="E48" i="12" s="1"/>
  <c r="E17" i="12"/>
  <c r="C17" i="12" s="1"/>
  <c r="F29" i="12"/>
  <c r="F47" i="12" s="1"/>
  <c r="D44" i="12"/>
  <c r="D47" i="12"/>
  <c r="D46" i="12"/>
  <c r="C46" i="12" s="1"/>
  <c r="C24" i="12"/>
  <c r="D35" i="12"/>
  <c r="D40" i="12"/>
  <c r="C40" i="12" s="1"/>
  <c r="D16" i="12"/>
  <c r="E16" i="12"/>
  <c r="E15" i="12" s="1"/>
  <c r="E30" i="12" s="1"/>
  <c r="C35" i="12" l="1"/>
  <c r="D33" i="12"/>
  <c r="D34" i="12"/>
  <c r="C34" i="12" s="1"/>
  <c r="C16" i="12"/>
  <c r="D15" i="12"/>
  <c r="C44" i="12"/>
  <c r="C33" i="12" l="1"/>
  <c r="D32" i="12"/>
  <c r="D30" i="12"/>
  <c r="C30" i="12" s="1"/>
  <c r="C15" i="12"/>
  <c r="C32" i="12" l="1"/>
  <c r="D48" i="12"/>
  <c r="K54" i="4" l="1"/>
  <c r="R121" i="4"/>
  <c r="I109" i="4"/>
  <c r="Q109" i="4"/>
  <c r="P109" i="4"/>
  <c r="O109" i="4"/>
  <c r="N109" i="4"/>
  <c r="M109" i="4"/>
  <c r="L109" i="4"/>
  <c r="J109" i="4"/>
  <c r="H109" i="4"/>
  <c r="G109" i="4"/>
  <c r="F129" i="4"/>
  <c r="R129" i="4" s="1"/>
  <c r="F128" i="4"/>
  <c r="R128" i="4" s="1"/>
  <c r="F127" i="4"/>
  <c r="F126" i="4"/>
  <c r="R126" i="4" s="1"/>
  <c r="F125" i="4"/>
  <c r="R125" i="4" s="1"/>
  <c r="F124" i="4"/>
  <c r="R124" i="4" s="1"/>
  <c r="F123" i="4"/>
  <c r="R123" i="4" s="1"/>
  <c r="F122" i="4"/>
  <c r="R122" i="4" s="1"/>
  <c r="F120" i="4"/>
  <c r="R120" i="4" s="1"/>
  <c r="F119" i="4"/>
  <c r="R119" i="4" s="1"/>
  <c r="F130" i="4"/>
  <c r="R130" i="4" s="1"/>
  <c r="R127" i="4" l="1"/>
  <c r="C55" i="10" l="1"/>
  <c r="F118" i="4"/>
  <c r="R118" i="4" s="1"/>
  <c r="F117" i="4"/>
  <c r="R117" i="4" s="1"/>
  <c r="F116" i="4"/>
  <c r="R116" i="4" s="1"/>
  <c r="F115" i="4"/>
  <c r="C48" i="10" l="1"/>
  <c r="C47" i="10" s="1"/>
  <c r="C27" i="10" l="1"/>
  <c r="C23" i="10" s="1"/>
  <c r="C54" i="10"/>
  <c r="C73" i="10"/>
  <c r="C70" i="10" s="1"/>
  <c r="C122" i="10"/>
  <c r="C130" i="10" s="1"/>
  <c r="C50" i="10" l="1"/>
  <c r="C21" i="10" s="1"/>
  <c r="C129" i="10" s="1"/>
  <c r="D21" i="10" l="1"/>
  <c r="C128" i="10"/>
  <c r="H48" i="1" l="1"/>
  <c r="K115" i="4" l="1"/>
  <c r="R115" i="4" s="1"/>
  <c r="K114" i="4"/>
  <c r="K113" i="4"/>
  <c r="K112" i="4"/>
  <c r="K111" i="4"/>
  <c r="K109" i="4" l="1"/>
  <c r="G14" i="1"/>
  <c r="J53" i="1"/>
  <c r="I53" i="1"/>
  <c r="H53" i="1"/>
  <c r="J11" i="1"/>
  <c r="I11" i="1"/>
  <c r="G41" i="1"/>
  <c r="G40" i="1"/>
  <c r="G65" i="1"/>
  <c r="G70" i="1"/>
  <c r="G69" i="1"/>
  <c r="G68" i="1"/>
  <c r="G66" i="1"/>
  <c r="H38" i="1"/>
  <c r="H36" i="1"/>
  <c r="G32" i="1"/>
  <c r="H11" i="1"/>
  <c r="Q110" i="4"/>
  <c r="P110" i="4"/>
  <c r="O110" i="4"/>
  <c r="N110" i="4"/>
  <c r="M110" i="4"/>
  <c r="L110" i="4"/>
  <c r="J110" i="4"/>
  <c r="I110" i="4"/>
  <c r="H110" i="4"/>
  <c r="G110" i="4"/>
  <c r="Q108" i="4"/>
  <c r="P108" i="4"/>
  <c r="O108" i="4"/>
  <c r="M108" i="4"/>
  <c r="L108" i="4"/>
  <c r="J108" i="4"/>
  <c r="I108" i="4"/>
  <c r="H108" i="4"/>
  <c r="G108" i="4"/>
  <c r="F113" i="4"/>
  <c r="R113" i="4" s="1"/>
  <c r="F114" i="4"/>
  <c r="R114" i="4" s="1"/>
  <c r="F112" i="4"/>
  <c r="R112" i="4" s="1"/>
  <c r="F111" i="4"/>
  <c r="H102" i="1" l="1"/>
  <c r="I102" i="1"/>
  <c r="J102" i="1"/>
  <c r="R111" i="4"/>
  <c r="R109" i="4" s="1"/>
  <c r="R108" i="4" s="1"/>
  <c r="F109" i="4"/>
  <c r="F108" i="4" s="1"/>
  <c r="F110" i="4"/>
  <c r="N108" i="4"/>
  <c r="K108" i="4" s="1"/>
  <c r="K110" i="4"/>
  <c r="R110" i="4"/>
  <c r="K104" i="1" l="1"/>
  <c r="F56" i="4"/>
  <c r="R56" i="4" s="1"/>
  <c r="C195" i="9" l="1"/>
  <c r="E158" i="9" s="1"/>
  <c r="C158" i="9"/>
  <c r="C196" i="9" l="1"/>
  <c r="G87" i="1" l="1"/>
  <c r="G86" i="1"/>
  <c r="G83" i="1"/>
  <c r="G64" i="1"/>
  <c r="G62" i="1"/>
  <c r="G61" i="1"/>
  <c r="G60" i="1"/>
  <c r="G59" i="1"/>
  <c r="G58" i="1"/>
  <c r="G57" i="1"/>
  <c r="G56" i="1"/>
  <c r="G55" i="1"/>
  <c r="G54" i="1"/>
  <c r="G51" i="1"/>
  <c r="G50" i="1"/>
  <c r="G49" i="1"/>
  <c r="G48" i="1"/>
  <c r="G47" i="1"/>
  <c r="G46" i="1"/>
  <c r="G45" i="1"/>
  <c r="G44" i="1"/>
  <c r="G43" i="1"/>
  <c r="G39" i="1"/>
  <c r="G38" i="1"/>
  <c r="G37" i="1"/>
  <c r="G36" i="1"/>
  <c r="G35" i="1"/>
  <c r="G34" i="1"/>
  <c r="G33" i="1"/>
  <c r="G31" i="1"/>
  <c r="G30" i="1"/>
  <c r="G29" i="1"/>
  <c r="G28" i="1"/>
  <c r="G27" i="1"/>
  <c r="G26" i="1"/>
  <c r="G25" i="1"/>
  <c r="G24" i="1"/>
  <c r="G23" i="1"/>
  <c r="G22" i="1"/>
  <c r="G21" i="1"/>
  <c r="G20" i="1"/>
  <c r="G19" i="1"/>
  <c r="G18" i="1"/>
  <c r="G17" i="1"/>
  <c r="G16" i="1"/>
  <c r="G15" i="1"/>
  <c r="G13" i="1"/>
  <c r="G12" i="1"/>
  <c r="G11" i="1" l="1"/>
  <c r="G53" i="1"/>
  <c r="I123" i="7"/>
  <c r="I122" i="7" s="1"/>
  <c r="I121" i="7" s="1"/>
  <c r="I113" i="7"/>
  <c r="I109" i="7"/>
  <c r="I107" i="7" s="1"/>
  <c r="I106" i="7" s="1"/>
  <c r="I98" i="7"/>
  <c r="G98" i="7"/>
  <c r="I84" i="7"/>
  <c r="I83" i="7"/>
  <c r="I24" i="7"/>
  <c r="I18" i="7"/>
  <c r="M151" i="4"/>
  <c r="I151" i="4"/>
  <c r="H151" i="4"/>
  <c r="G151" i="4"/>
  <c r="K149" i="4"/>
  <c r="R149" i="4" s="1"/>
  <c r="K146" i="4"/>
  <c r="F146" i="4"/>
  <c r="F145" i="4" s="1"/>
  <c r="P144" i="4"/>
  <c r="L144" i="4"/>
  <c r="Q144" i="4"/>
  <c r="O144" i="4"/>
  <c r="M144" i="4"/>
  <c r="K143" i="4"/>
  <c r="F143" i="4"/>
  <c r="K142" i="4"/>
  <c r="F142" i="4"/>
  <c r="K141" i="4"/>
  <c r="F141" i="4"/>
  <c r="Q140" i="4"/>
  <c r="P140" i="4"/>
  <c r="K140" i="4"/>
  <c r="F140" i="4"/>
  <c r="K139" i="4"/>
  <c r="F139" i="4"/>
  <c r="K138" i="4"/>
  <c r="F138" i="4"/>
  <c r="P137" i="4"/>
  <c r="K137" i="4"/>
  <c r="F137" i="4"/>
  <c r="K136" i="4"/>
  <c r="F136" i="4"/>
  <c r="O134" i="4"/>
  <c r="N134" i="4"/>
  <c r="M134" i="4"/>
  <c r="L134" i="4"/>
  <c r="F133" i="4"/>
  <c r="F107" i="4"/>
  <c r="R107" i="4" s="1"/>
  <c r="K106" i="4"/>
  <c r="F106" i="4"/>
  <c r="K105" i="4"/>
  <c r="F105" i="4"/>
  <c r="F104" i="4"/>
  <c r="R104" i="4" s="1"/>
  <c r="F103" i="4"/>
  <c r="R103" i="4" s="1"/>
  <c r="K102" i="4"/>
  <c r="F102" i="4"/>
  <c r="K101" i="4"/>
  <c r="F101" i="4"/>
  <c r="K100" i="4"/>
  <c r="F100" i="4"/>
  <c r="K99" i="4"/>
  <c r="F99" i="4"/>
  <c r="K98" i="4"/>
  <c r="R98" i="4" s="1"/>
  <c r="K97" i="4"/>
  <c r="F97" i="4"/>
  <c r="K96" i="4"/>
  <c r="F96" i="4"/>
  <c r="K95" i="4"/>
  <c r="F95" i="4"/>
  <c r="R95" i="4" s="1"/>
  <c r="K94" i="4"/>
  <c r="F94" i="4"/>
  <c r="K93" i="4"/>
  <c r="F93" i="4"/>
  <c r="K92" i="4"/>
  <c r="F92" i="4"/>
  <c r="K91" i="4"/>
  <c r="F91" i="4"/>
  <c r="R90" i="4"/>
  <c r="Q89" i="4"/>
  <c r="P89" i="4"/>
  <c r="O89" i="4"/>
  <c r="N89" i="4"/>
  <c r="M89" i="4"/>
  <c r="L89" i="4"/>
  <c r="J89" i="4"/>
  <c r="I89" i="4"/>
  <c r="H89" i="4"/>
  <c r="H152" i="4" s="1"/>
  <c r="G89" i="4"/>
  <c r="Q88" i="4"/>
  <c r="P88" i="4"/>
  <c r="O88" i="4"/>
  <c r="N88" i="4"/>
  <c r="M88" i="4"/>
  <c r="L88" i="4"/>
  <c r="I88" i="4"/>
  <c r="Q87" i="4"/>
  <c r="Q151" i="4" s="1"/>
  <c r="P87" i="4"/>
  <c r="O87" i="4"/>
  <c r="O151" i="4" s="1"/>
  <c r="N87" i="4"/>
  <c r="N151" i="4" s="1"/>
  <c r="L87" i="4"/>
  <c r="L151" i="4" s="1"/>
  <c r="J87" i="4"/>
  <c r="J151" i="4" s="1"/>
  <c r="Q86" i="4"/>
  <c r="Q85" i="4" s="1"/>
  <c r="P86" i="4"/>
  <c r="P85" i="4" s="1"/>
  <c r="O86" i="4"/>
  <c r="O85" i="4" s="1"/>
  <c r="N86" i="4"/>
  <c r="N85" i="4" s="1"/>
  <c r="M86" i="4"/>
  <c r="M85" i="4" s="1"/>
  <c r="L86" i="4"/>
  <c r="L85" i="4" s="1"/>
  <c r="J86" i="4"/>
  <c r="J85" i="4" s="1"/>
  <c r="I86" i="4"/>
  <c r="I85" i="4" s="1"/>
  <c r="H86" i="4"/>
  <c r="H85" i="4" s="1"/>
  <c r="G86" i="4"/>
  <c r="G85" i="4" s="1"/>
  <c r="M83" i="4"/>
  <c r="M84" i="4" s="1"/>
  <c r="P82" i="4"/>
  <c r="K82" i="4"/>
  <c r="F82" i="4"/>
  <c r="P81" i="4"/>
  <c r="K81" i="4"/>
  <c r="F81" i="4"/>
  <c r="P80" i="4"/>
  <c r="K80" i="4"/>
  <c r="F80" i="4"/>
  <c r="P79" i="4"/>
  <c r="K79" i="4"/>
  <c r="F79" i="4"/>
  <c r="P78" i="4"/>
  <c r="P16" i="4" s="1"/>
  <c r="K78" i="4"/>
  <c r="K16" i="4" s="1"/>
  <c r="F78" i="4"/>
  <c r="F151" i="4" s="1"/>
  <c r="Q77" i="4"/>
  <c r="P77" i="4"/>
  <c r="K77" i="4"/>
  <c r="F77" i="4"/>
  <c r="Q76" i="4"/>
  <c r="P76" i="4"/>
  <c r="K76" i="4"/>
  <c r="R76" i="4" s="1"/>
  <c r="P75" i="4"/>
  <c r="K75" i="4"/>
  <c r="F75" i="4"/>
  <c r="P74" i="4"/>
  <c r="K74" i="4"/>
  <c r="F74" i="4"/>
  <c r="P73" i="4"/>
  <c r="K73" i="4"/>
  <c r="R73" i="4" s="1"/>
  <c r="K72" i="4"/>
  <c r="F72" i="4"/>
  <c r="K71" i="4"/>
  <c r="F71" i="4"/>
  <c r="F70" i="4"/>
  <c r="R70" i="4" s="1"/>
  <c r="K69" i="4"/>
  <c r="F69" i="4"/>
  <c r="K68" i="4"/>
  <c r="F68" i="4"/>
  <c r="K67" i="4"/>
  <c r="F67" i="4"/>
  <c r="P66" i="4"/>
  <c r="K66" i="4"/>
  <c r="F66" i="4"/>
  <c r="K65" i="4"/>
  <c r="F65" i="4"/>
  <c r="K63" i="4"/>
  <c r="F63" i="4"/>
  <c r="K62" i="4"/>
  <c r="F62" i="4"/>
  <c r="K61" i="4"/>
  <c r="F61" i="4"/>
  <c r="K60" i="4"/>
  <c r="F60" i="4"/>
  <c r="K59" i="4"/>
  <c r="F59" i="4"/>
  <c r="K58" i="4"/>
  <c r="R58" i="4" s="1"/>
  <c r="K57" i="4"/>
  <c r="F57" i="4"/>
  <c r="K55" i="4"/>
  <c r="F55" i="4"/>
  <c r="F54" i="4"/>
  <c r="O83" i="4"/>
  <c r="O84" i="4" s="1"/>
  <c r="N83" i="4"/>
  <c r="N84" i="4" s="1"/>
  <c r="F53" i="4"/>
  <c r="K52" i="4"/>
  <c r="R52" i="4" s="1"/>
  <c r="K51" i="4"/>
  <c r="F51" i="4"/>
  <c r="K50" i="4"/>
  <c r="F50" i="4"/>
  <c r="K49" i="4"/>
  <c r="R49" i="4" s="1"/>
  <c r="K48" i="4"/>
  <c r="R48" i="4" s="1"/>
  <c r="K47" i="4"/>
  <c r="F47" i="4"/>
  <c r="K46" i="4"/>
  <c r="F46" i="4"/>
  <c r="K45" i="4"/>
  <c r="F45" i="4"/>
  <c r="K44" i="4"/>
  <c r="F44" i="4"/>
  <c r="K43" i="4"/>
  <c r="F43" i="4"/>
  <c r="F42" i="4"/>
  <c r="R42" i="4" s="1"/>
  <c r="K41" i="4"/>
  <c r="F41" i="4"/>
  <c r="K40" i="4"/>
  <c r="F40" i="4"/>
  <c r="K39" i="4"/>
  <c r="F39" i="4"/>
  <c r="F38" i="4"/>
  <c r="R38" i="4" s="1"/>
  <c r="K37" i="4"/>
  <c r="F37" i="4"/>
  <c r="K36" i="4"/>
  <c r="F36" i="4"/>
  <c r="K35" i="4"/>
  <c r="F35" i="4"/>
  <c r="L34" i="4"/>
  <c r="L14" i="4" s="1"/>
  <c r="J83" i="4"/>
  <c r="J84" i="4" s="1"/>
  <c r="F33" i="4"/>
  <c r="R33" i="4" s="1"/>
  <c r="F31" i="4"/>
  <c r="R31" i="4" s="1"/>
  <c r="K30" i="4"/>
  <c r="F30" i="4"/>
  <c r="R29" i="4"/>
  <c r="K28" i="4"/>
  <c r="F28" i="4"/>
  <c r="F27" i="4"/>
  <c r="R27" i="4" s="1"/>
  <c r="R26" i="4"/>
  <c r="F25" i="4"/>
  <c r="R25" i="4" s="1"/>
  <c r="R24" i="4"/>
  <c r="K20" i="4"/>
  <c r="F20" i="4"/>
  <c r="F19" i="4"/>
  <c r="K18" i="4"/>
  <c r="I83" i="4"/>
  <c r="I84" i="4" s="1"/>
  <c r="H83" i="4"/>
  <c r="H84" i="4" s="1"/>
  <c r="F18" i="4"/>
  <c r="J17" i="4"/>
  <c r="J152" i="4" s="1"/>
  <c r="G17" i="4"/>
  <c r="Q16" i="4"/>
  <c r="O16" i="4"/>
  <c r="N16" i="4"/>
  <c r="M16" i="4"/>
  <c r="L16" i="4"/>
  <c r="J16" i="4"/>
  <c r="F16" i="4" s="1"/>
  <c r="K15" i="4"/>
  <c r="F15" i="4"/>
  <c r="G13" i="4"/>
  <c r="O13" i="4"/>
  <c r="M13" i="4"/>
  <c r="J13" i="4"/>
  <c r="H13" i="4"/>
  <c r="C94" i="2"/>
  <c r="C93" i="2"/>
  <c r="C92" i="2"/>
  <c r="C91" i="2"/>
  <c r="C90" i="2"/>
  <c r="C89" i="2"/>
  <c r="C88" i="2"/>
  <c r="F87" i="2"/>
  <c r="E87" i="2"/>
  <c r="D87" i="2"/>
  <c r="C86" i="2"/>
  <c r="C85" i="2" s="1"/>
  <c r="E85" i="2"/>
  <c r="D85" i="2"/>
  <c r="C84" i="2"/>
  <c r="C83" i="2"/>
  <c r="C82" i="2"/>
  <c r="E81" i="2"/>
  <c r="D81" i="2"/>
  <c r="C77" i="2"/>
  <c r="C76" i="2" s="1"/>
  <c r="C75" i="2" s="1"/>
  <c r="F76" i="2"/>
  <c r="E76" i="2"/>
  <c r="D76" i="2"/>
  <c r="F75" i="2"/>
  <c r="E75" i="2"/>
  <c r="D75" i="2"/>
  <c r="C74" i="2"/>
  <c r="C73" i="2" s="1"/>
  <c r="F73" i="2"/>
  <c r="F72" i="2" s="1"/>
  <c r="F71" i="2" s="1"/>
  <c r="E73" i="2"/>
  <c r="D73" i="2"/>
  <c r="E72" i="2"/>
  <c r="D72" i="2"/>
  <c r="C72" i="2" s="1"/>
  <c r="I71" i="2"/>
  <c r="J70" i="2"/>
  <c r="C70" i="2"/>
  <c r="J69" i="2"/>
  <c r="C69" i="2"/>
  <c r="J68" i="2"/>
  <c r="H68" i="2"/>
  <c r="H71" i="2" s="1"/>
  <c r="E68" i="2"/>
  <c r="E67" i="2" s="1"/>
  <c r="D68" i="2"/>
  <c r="C68" i="2"/>
  <c r="D67" i="2"/>
  <c r="C66" i="2"/>
  <c r="C65" i="2"/>
  <c r="C64" i="2" s="1"/>
  <c r="E64" i="2"/>
  <c r="D64" i="2"/>
  <c r="C63" i="2"/>
  <c r="C62" i="2"/>
  <c r="C61" i="2"/>
  <c r="C60" i="2" s="1"/>
  <c r="E60" i="2"/>
  <c r="E59" i="2" s="1"/>
  <c r="D60" i="2"/>
  <c r="C58" i="2"/>
  <c r="C57" i="2"/>
  <c r="E56" i="2"/>
  <c r="E55" i="2" s="1"/>
  <c r="D56" i="2"/>
  <c r="D55" i="2" s="1"/>
  <c r="F54" i="2"/>
  <c r="C53" i="2"/>
  <c r="C52" i="2"/>
  <c r="C51" i="2"/>
  <c r="E50" i="2"/>
  <c r="E49" i="2" s="1"/>
  <c r="E12" i="2" s="1"/>
  <c r="D50" i="2"/>
  <c r="D49" i="2" s="1"/>
  <c r="C48" i="2"/>
  <c r="C47" i="2"/>
  <c r="C46" i="2"/>
  <c r="E45" i="2"/>
  <c r="D45" i="2"/>
  <c r="C44" i="2"/>
  <c r="C43" i="2"/>
  <c r="C42" i="2"/>
  <c r="C41" i="2"/>
  <c r="C40" i="2"/>
  <c r="C39" i="2"/>
  <c r="C38" i="2"/>
  <c r="C37" i="2"/>
  <c r="C36" i="2"/>
  <c r="C35" i="2"/>
  <c r="E34" i="2"/>
  <c r="D34" i="2"/>
  <c r="C32" i="2"/>
  <c r="C31" i="2"/>
  <c r="C30" i="2" s="1"/>
  <c r="E30" i="2"/>
  <c r="D30" i="2"/>
  <c r="C29" i="2"/>
  <c r="C28" i="2" s="1"/>
  <c r="E28" i="2"/>
  <c r="D28" i="2"/>
  <c r="C26" i="2"/>
  <c r="D25" i="2"/>
  <c r="C25" i="2"/>
  <c r="C24" i="2"/>
  <c r="C23" i="2" s="1"/>
  <c r="D23" i="2"/>
  <c r="C21" i="2"/>
  <c r="D20" i="2"/>
  <c r="C20" i="2" s="1"/>
  <c r="C19" i="2"/>
  <c r="C18" i="2"/>
  <c r="C17" i="2"/>
  <c r="C16" i="2"/>
  <c r="C15" i="2"/>
  <c r="E14" i="2"/>
  <c r="E13" i="2" s="1"/>
  <c r="D14" i="2"/>
  <c r="P132" i="4" l="1"/>
  <c r="P131" i="4" s="1"/>
  <c r="F132" i="4"/>
  <c r="F131" i="4" s="1"/>
  <c r="Q134" i="4"/>
  <c r="Q132" i="4"/>
  <c r="Q131" i="4" s="1"/>
  <c r="K132" i="4"/>
  <c r="K131" i="4" s="1"/>
  <c r="Q14" i="4"/>
  <c r="Q13" i="4" s="1"/>
  <c r="Q150" i="4" s="1"/>
  <c r="P14" i="4"/>
  <c r="D33" i="2"/>
  <c r="D27" i="2"/>
  <c r="C34" i="2"/>
  <c r="E27" i="2"/>
  <c r="E33" i="2"/>
  <c r="C14" i="2"/>
  <c r="C13" i="2" s="1"/>
  <c r="L152" i="4"/>
  <c r="G102" i="1"/>
  <c r="K145" i="4"/>
  <c r="R139" i="4"/>
  <c r="R142" i="4"/>
  <c r="P134" i="4"/>
  <c r="O150" i="4"/>
  <c r="R138" i="4"/>
  <c r="R141" i="4"/>
  <c r="C81" i="2"/>
  <c r="K89" i="4"/>
  <c r="G152" i="4"/>
  <c r="N84" i="7"/>
  <c r="O84" i="7" s="1"/>
  <c r="G150" i="4"/>
  <c r="H150" i="4"/>
  <c r="N152" i="4"/>
  <c r="K134" i="4"/>
  <c r="J150" i="4"/>
  <c r="R15" i="4"/>
  <c r="M150" i="4"/>
  <c r="P152" i="4"/>
  <c r="Q83" i="4"/>
  <c r="R140" i="4"/>
  <c r="R143" i="4"/>
  <c r="R146" i="4"/>
  <c r="R94" i="4"/>
  <c r="R92" i="4"/>
  <c r="R96" i="4"/>
  <c r="R93" i="4"/>
  <c r="R97" i="4"/>
  <c r="R43" i="4"/>
  <c r="R44" i="4"/>
  <c r="I152" i="4"/>
  <c r="M152" i="4"/>
  <c r="O152" i="4"/>
  <c r="Q152" i="4"/>
  <c r="E80" i="2"/>
  <c r="E79" i="2" s="1"/>
  <c r="I12" i="7"/>
  <c r="R79" i="4"/>
  <c r="R81" i="4"/>
  <c r="K53" i="4"/>
  <c r="K17" i="4" s="1"/>
  <c r="R63" i="4"/>
  <c r="R62" i="4"/>
  <c r="R54" i="4"/>
  <c r="R18" i="4"/>
  <c r="R28" i="4"/>
  <c r="L83" i="4"/>
  <c r="L13" i="4"/>
  <c r="R45" i="4"/>
  <c r="R46" i="4"/>
  <c r="R47" i="4"/>
  <c r="R50" i="4"/>
  <c r="R51" i="4"/>
  <c r="R69" i="4"/>
  <c r="R74" i="4"/>
  <c r="K88" i="4"/>
  <c r="R88" i="4" s="1"/>
  <c r="R16" i="4"/>
  <c r="R20" i="4"/>
  <c r="R59" i="4"/>
  <c r="R60" i="4"/>
  <c r="R65" i="4"/>
  <c r="R66" i="4"/>
  <c r="R71" i="4"/>
  <c r="R72" i="4"/>
  <c r="P151" i="4"/>
  <c r="R57" i="4"/>
  <c r="R30" i="4"/>
  <c r="R35" i="4"/>
  <c r="R36" i="4"/>
  <c r="R37" i="4"/>
  <c r="R39" i="4"/>
  <c r="R40" i="4"/>
  <c r="R41" i="4"/>
  <c r="R77" i="4"/>
  <c r="R80" i="4"/>
  <c r="R82" i="4"/>
  <c r="K86" i="4"/>
  <c r="K85" i="4" s="1"/>
  <c r="R136" i="4"/>
  <c r="R102" i="4"/>
  <c r="K87" i="4"/>
  <c r="R87" i="4" s="1"/>
  <c r="R99" i="4"/>
  <c r="R100" i="4"/>
  <c r="R105" i="4"/>
  <c r="R101" i="4"/>
  <c r="R106" i="4"/>
  <c r="R67" i="4"/>
  <c r="N13" i="4"/>
  <c r="R133" i="4"/>
  <c r="R137" i="4"/>
  <c r="S86" i="4"/>
  <c r="R75" i="4"/>
  <c r="E71" i="2"/>
  <c r="C22" i="2"/>
  <c r="D22" i="2"/>
  <c r="C45" i="2"/>
  <c r="C33" i="2" s="1"/>
  <c r="F78" i="2"/>
  <c r="F96" i="2" s="1"/>
  <c r="D71" i="2"/>
  <c r="E54" i="2"/>
  <c r="C56" i="2"/>
  <c r="C55" i="2" s="1"/>
  <c r="J71" i="2"/>
  <c r="C87" i="2"/>
  <c r="D80" i="2"/>
  <c r="D79" i="2" s="1"/>
  <c r="C59" i="2"/>
  <c r="D59" i="2"/>
  <c r="D54" i="2" s="1"/>
  <c r="C50" i="2"/>
  <c r="C49" i="2" s="1"/>
  <c r="C27" i="2"/>
  <c r="D13" i="2"/>
  <c r="I13" i="4"/>
  <c r="I150" i="4" s="1"/>
  <c r="F17" i="4"/>
  <c r="G83" i="4"/>
  <c r="G84" i="4" s="1"/>
  <c r="F34" i="4"/>
  <c r="F83" i="4" s="1"/>
  <c r="K34" i="4"/>
  <c r="K14" i="4" s="1"/>
  <c r="R55" i="4"/>
  <c r="R61" i="4"/>
  <c r="R68" i="4"/>
  <c r="R19" i="4"/>
  <c r="R91" i="4"/>
  <c r="F86" i="4"/>
  <c r="F85" i="4" s="1"/>
  <c r="R78" i="4"/>
  <c r="F89" i="4"/>
  <c r="N144" i="4"/>
  <c r="K144" i="4" s="1"/>
  <c r="C67" i="2"/>
  <c r="R89" i="4" l="1"/>
  <c r="R132" i="4"/>
  <c r="R131" i="4" s="1"/>
  <c r="F14" i="4"/>
  <c r="C80" i="2"/>
  <c r="C79" i="2" s="1"/>
  <c r="D12" i="2"/>
  <c r="D78" i="2" s="1"/>
  <c r="D96" i="2" s="1"/>
  <c r="E78" i="2"/>
  <c r="R151" i="4"/>
  <c r="R145" i="4"/>
  <c r="K151" i="4"/>
  <c r="F144" i="4"/>
  <c r="R144" i="4" s="1"/>
  <c r="Q84" i="4"/>
  <c r="I11" i="7"/>
  <c r="I168" i="7"/>
  <c r="R53" i="4"/>
  <c r="E96" i="2"/>
  <c r="L150" i="4"/>
  <c r="N150" i="4"/>
  <c r="F152" i="4"/>
  <c r="K152" i="4"/>
  <c r="L84" i="4"/>
  <c r="P13" i="4"/>
  <c r="P150" i="4" s="1"/>
  <c r="P83" i="4"/>
  <c r="P84" i="4" s="1"/>
  <c r="R86" i="4"/>
  <c r="C12" i="2"/>
  <c r="C54" i="2"/>
  <c r="C71" i="2"/>
  <c r="R34" i="4"/>
  <c r="R14" i="4" s="1"/>
  <c r="K13" i="4"/>
  <c r="K150" i="4" s="1"/>
  <c r="K83" i="4"/>
  <c r="K84" i="4" s="1"/>
  <c r="R17" i="4"/>
  <c r="R152" i="4" s="1"/>
  <c r="D158" i="9" l="1"/>
  <c r="S87" i="4"/>
  <c r="R85" i="4"/>
  <c r="R13" i="4"/>
  <c r="R83" i="4"/>
  <c r="C78" i="2"/>
  <c r="C96" i="2" s="1"/>
  <c r="F84" i="4"/>
  <c r="R84" i="4" s="1"/>
  <c r="F13" i="4"/>
  <c r="F150" i="4" s="1"/>
  <c r="D196" i="9" l="1"/>
  <c r="E196" i="9"/>
  <c r="D195" i="9" s="1"/>
  <c r="R150" i="4"/>
  <c r="S150" i="4" s="1"/>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<sst xmlns="http://schemas.openxmlformats.org/spreadsheetml/2006/main" count="2213" uniqueCount="935">
  <si>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</si>
  <si>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</si>
  <si>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</si>
  <si>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</si>
  <si>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</si>
  <si>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</si>
  <si>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</si>
  <si>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</si>
  <si>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</si>
  <si>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</si>
  <si>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</si>
  <si>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</si>
  <si>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</si>
  <si>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</si>
  <si>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</si>
  <si>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</si>
  <si>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</si>
  <si>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</si>
  <si>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</si>
  <si>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</si>
  <si>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</si>
  <si>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</si>
  <si>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</si>
  <si>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</si>
  <si>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</si>
  <si>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</si>
  <si>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</si>
  <si>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</si>
  <si>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</si>
  <si>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</si>
  <si>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</si>
  <si>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</si>
  <si>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</si>
  <si>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</si>
  <si>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</si>
  <si>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</si>
  <si>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</si>
  <si>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</si>
  <si>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</si>
  <si>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</si>
  <si>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</si>
  <si>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</si>
  <si>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</si>
  <si>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</si>
  <si>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</si>
  <si>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</si>
  <si>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</si>
  <si>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</si>
  <si>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</si>
  <si>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</si>
  <si>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</si>
  <si>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</si>
  <si>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</si>
  <si>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</si>
  <si>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</si>
  <si>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</si>
  <si>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</si>
  <si>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</si>
  <si>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</si>
  <si>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</si>
  <si>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</si>
  <si>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</si>
  <si>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</si>
  <si>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</si>
  <si>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</si>
  <si>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</si>
  <si>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</si>
  <si>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</si>
  <si>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</si>
  <si>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</si>
  <si>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</si>
  <si>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</si>
  <si>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</si>
  <si>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</si>
  <si>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</si>
  <si>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</si>
  <si>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</si>
  <si>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</si>
  <si>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</si>
  <si>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</si>
  <si>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</si>
  <si>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</si>
  <si>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</si>
  <si>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</si>
  <si>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</si>
  <si>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</si>
  <si>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</si>
  <si>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</si>
  <si>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</si>
  <si>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</si>
  <si>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</si>
  <si>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</si>
  <si>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</si>
  <si>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</si>
  <si>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</si>
  <si>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</si>
  <si>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</si>
  <si>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</si>
  <si>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</si>
  <si>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</si>
  <si>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</si>
  <si>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</si>
  <si>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</si>
  <si>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</si>
  <si>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</si>
  <si>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</si>
  <si>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</si>
  <si>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</si>
  <si>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</si>
  <si>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</si>
  <si>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</si>
  <si>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</si>
  <si>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</si>
  <si>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</si>
  <si>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</si>
  <si>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</si>
  <si>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</si>
  <si>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</si>
  <si>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</si>
  <si>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</si>
  <si>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</si>
  <si>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</si>
  <si>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</si>
  <si>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</si>
  <si>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</si>
  <si>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</si>
  <si>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</si>
  <si>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</si>
  <si>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</si>
  <si>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</si>
  <si>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</si>
  <si>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</si>
  <si>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</si>
  <si>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</si>
  <si>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</si>
  <si>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</si>
  <si>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</si>
  <si>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</si>
  <si>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</si>
  <si>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</si>
  <si>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</si>
  <si>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</si>
  <si>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</si>
  <si>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</si>
  <si>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</si>
  <si>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</si>
  <si>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</si>
  <si>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</si>
  <si>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</si>
  <si>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</si>
  <si>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</si>
  <si>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</si>
  <si>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</si>
  <si>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</si>
  <si>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</si>
  <si>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</si>
  <si>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</si>
  <si>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</si>
  <si>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</si>
  <si>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</si>
  <si>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</si>
  <si>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</si>
  <si>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</si>
  <si>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</si>
  <si>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</si>
  <si>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</si>
  <si>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</si>
  <si>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</si>
  <si>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</si>
  <si>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</si>
  <si>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</si>
  <si>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</si>
  <si>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</si>
  <si>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</si>
  <si>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</si>
  <si>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</si>
  <si>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</si>
  <si>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</si>
  <si>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</si>
  <si>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</si>
  <si>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</si>
  <si>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</si>
  <si>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</si>
  <si>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</si>
  <si>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</si>
  <si>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</si>
  <si>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</si>
  <si>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 xml:space="preserve">ДОХОДИ  </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</si>
  <si>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</si>
  <si>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</si>
  <si>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</si>
  <si>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</si>
  <si>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</si>
  <si>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</si>
  <si>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</si>
  <si>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</si>
  <si>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</si>
  <si>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</si>
  <si>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</si>
  <si>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</si>
  <si>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</si>
  <si>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</si>
  <si>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</si>
  <si>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</si>
  <si>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</si>
  <si>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</si>
  <si>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</si>
  <si>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</si>
  <si>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</si>
  <si>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</si>
  <si>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</si>
  <si>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</si>
  <si>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</si>
  <si>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</si>
  <si>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</si>
  <si>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</si>
  <si>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</si>
  <si>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</si>
  <si>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</si>
  <si>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</si>
  <si>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</si>
  <si>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</si>
  <si>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</si>
  <si>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</si>
  <si>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</si>
  <si>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</si>
  <si>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</si>
  <si>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</si>
  <si>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</si>
  <si>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</si>
  <si>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</si>
  <si>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</si>
  <si>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</si>
  <si>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</si>
  <si>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</si>
  <si>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</si>
  <si>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</si>
  <si>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</si>
  <si>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</si>
  <si>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</si>
  <si>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</si>
  <si>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</si>
  <si>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</si>
  <si>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</si>
  <si>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</si>
  <si>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</si>
  <si>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</si>
  <si>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</si>
  <si>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</si>
  <si>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</si>
  <si>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</si>
  <si>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</si>
  <si>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</si>
  <si>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</si>
  <si>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</si>
  <si>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</si>
  <si>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</si>
  <si>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</si>
  <si>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</si>
  <si>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</si>
  <si>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</si>
  <si>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</si>
  <si>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</si>
  <si>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</si>
  <si>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</si>
  <si>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</si>
  <si>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</si>
  <si>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</si>
  <si>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</si>
  <si>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</si>
  <si>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</si>
  <si>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</si>
  <si>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</si>
  <si>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</si>
  <si>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</si>
  <si>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</si>
  <si>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</si>
  <si>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</si>
  <si>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</si>
  <si>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</si>
  <si>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</si>
  <si>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</si>
  <si>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</si>
  <si>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</si>
  <si>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</si>
  <si>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</si>
  <si>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</si>
  <si>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</si>
  <si>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</si>
  <si>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</si>
  <si>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</si>
  <si>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</si>
  <si>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</si>
  <si>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</si>
  <si>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</si>
  <si>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</si>
  <si>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</si>
  <si>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</si>
  <si>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</si>
  <si>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</si>
  <si>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</si>
  <si>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</si>
  <si>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</si>
  <si>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</si>
  <si>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</si>
  <si>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</si>
  <si>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</si>
  <si>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</si>
  <si>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</si>
  <si>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</si>
  <si>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</si>
  <si>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</si>
  <si>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</si>
  <si>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</si>
  <si>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</si>
  <si>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</si>
  <si>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</si>
  <si>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</si>
  <si>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</si>
  <si>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</si>
  <si>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</si>
  <si>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</si>
  <si>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</si>
  <si>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</si>
  <si>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</si>
  <si>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</si>
  <si>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</si>
  <si>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</si>
  <si>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</si>
  <si>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</si>
  <si>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</si>
  <si>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</si>
  <si>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</si>
  <si>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</si>
  <si>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</si>
  <si>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</si>
  <si>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</si>
  <si>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</si>
  <si>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</si>
  <si>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</si>
  <si>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</si>
  <si>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</si>
  <si>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</si>
  <si>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</si>
  <si>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</si>
  <si>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</si>
  <si>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</si>
  <si>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</si>
  <si>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</si>
  <si>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</si>
  <si>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</si>
  <si>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</si>
  <si>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</si>
  <si>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</si>
  <si>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</si>
  <si>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</si>
  <si>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</si>
  <si>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</si>
  <si>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</si>
  <si>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</si>
  <si>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</si>
  <si>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</si>
  <si>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</si>
  <si>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</si>
  <si>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</si>
  <si>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</si>
  <si>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</si>
  <si>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</si>
  <si>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</si>
  <si>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</si>
  <si>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</si>
  <si>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</si>
  <si>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</si>
  <si>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</si>
  <si>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</si>
  <si>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</si>
  <si>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</si>
  <si>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</si>
  <si>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</si>
  <si>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</si>
  <si>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</si>
  <si>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</si>
  <si>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</si>
  <si>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</si>
  <si>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</si>
  <si>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</si>
  <si>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</si>
  <si>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</si>
  <si>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</si>
  <si>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</si>
  <si>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</si>
  <si>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</si>
  <si>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</si>
  <si>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</si>
  <si>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</si>
  <si>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</si>
  <si>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</si>
  <si>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</si>
  <si>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</si>
  <si>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</si>
  <si>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</si>
  <si>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</si>
  <si>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</si>
  <si>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</si>
  <si>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</si>
  <si>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</si>
  <si>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</si>
  <si>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</si>
  <si>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</si>
  <si>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</si>
  <si>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</si>
  <si>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</si>
  <si>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</si>
  <si>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</si>
  <si>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</si>
  <si>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</si>
  <si>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</si>
  <si>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</si>
  <si>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</si>
  <si>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</si>
  <si>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</si>
  <si>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</si>
  <si>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</si>
  <si>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</si>
  <si>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</si>
  <si>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</si>
  <si>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</si>
  <si>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</si>
  <si>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</si>
  <si>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</si>
  <si>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</si>
  <si>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</si>
  <si>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</si>
  <si>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</si>
  <si>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</si>
  <si>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</si>
  <si>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</si>
  <si>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</si>
  <si>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</si>
  <si>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</si>
  <si>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</si>
  <si>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</si>
  <si>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</si>
  <si>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</si>
  <si>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</si>
  <si>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</si>
  <si>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</si>
  <si>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</si>
  <si>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</si>
  <si>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</si>
  <si>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0611150</t>
  </si>
  <si>
    <t>1150</t>
  </si>
  <si>
    <t>Методичне забезпечення діяльності закладів освіти</t>
  </si>
  <si>
    <t>0611160</t>
  </si>
  <si>
    <t>Інші програми, заклади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</si>
  <si>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</si>
  <si>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</si>
  <si>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</si>
  <si>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</si>
  <si>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</si>
  <si>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</si>
  <si>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</si>
  <si>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</si>
  <si>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</si>
  <si>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</si>
  <si>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</si>
  <si>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</si>
  <si>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</si>
  <si>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</si>
  <si>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</si>
  <si>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</si>
  <si>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</si>
  <si>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</si>
  <si>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</si>
  <si>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</si>
  <si>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</si>
  <si>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</si>
  <si>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</si>
  <si>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</si>
  <si>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</si>
  <si>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</si>
  <si>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</si>
  <si>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</si>
  <si>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</si>
  <si>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</si>
  <si>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</si>
  <si>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</si>
  <si>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</si>
  <si>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</si>
  <si>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</si>
  <si>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</si>
  <si>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</si>
  <si>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</si>
  <si>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</si>
  <si>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</si>
  <si>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</si>
  <si>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</si>
  <si>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</si>
  <si>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</si>
  <si>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</si>
  <si>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</si>
  <si>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</si>
  <si>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</si>
  <si>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</si>
  <si>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</si>
  <si>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</si>
  <si>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Міжбюджетні трансферти на 2021 рік бюджету Новоукраїнської міської територіальної громади</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</si>
  <si>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</si>
  <si>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</si>
  <si>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</si>
  <si>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</si>
  <si>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</si>
  <si>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</si>
  <si>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</si>
  <si>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</si>
  <si>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</si>
  <si>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</si>
  <si>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</si>
  <si>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</si>
  <si>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</si>
  <si>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</si>
  <si>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</si>
  <si>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</si>
  <si>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</si>
  <si>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</si>
  <si>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</si>
  <si>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</si>
  <si>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</si>
  <si>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</si>
  <si>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</si>
  <si>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</si>
  <si>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</si>
  <si>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</si>
  <si>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</si>
  <si>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</si>
  <si>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</si>
  <si>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</si>
  <si>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</si>
  <si>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</si>
  <si>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</si>
  <si>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</si>
  <si>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</si>
  <si>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</si>
  <si>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</si>
  <si>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</si>
  <si>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</si>
  <si>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</si>
  <si>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</si>
  <si>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</si>
  <si>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</si>
  <si>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</si>
  <si>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</si>
  <si>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</si>
  <si>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</si>
  <si>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</si>
  <si>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</si>
  <si>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</si>
  <si>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</si>
  <si>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</si>
  <si>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</si>
  <si>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</si>
  <si>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</si>
  <si>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</si>
  <si>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</si>
  <si>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</si>
  <si>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</si>
  <si>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</si>
  <si>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</si>
  <si>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</si>
  <si>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</si>
  <si>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</si>
  <si>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</si>
  <si>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</si>
  <si>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</si>
  <si>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</si>
  <si>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</si>
  <si>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</si>
  <si>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</si>
  <si>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</si>
  <si>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</si>
  <si>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</si>
  <si>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 xml:space="preserve">Розподіл витрат бюджету Новоукраїнської міської  територіальної громади  на реалізацію міських програм у 2021 році
</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</si>
  <si>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</si>
  <si>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</si>
  <si>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</si>
  <si>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</si>
  <si>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</si>
  <si>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</si>
  <si>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</si>
  <si>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</si>
  <si>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</si>
  <si>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</si>
  <si>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15738 грн., перенесення фінансування  з КПКВ 0117330 КЕКВ 3132, а саме збільшення фінансування для оплати послуг з технічного обстеження приміщення  та виготовлення звіту про технічний стан будівельних конструкцій Мар'янопільського старостату Новоукраїнської міської об'єднаної територіальної громади КЕКВ 2240</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</si>
  <si>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</si>
  <si>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</si>
  <si>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</si>
  <si>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Перерозподіл бюджетних призначень в межах виділених річних асигнувань в сумі 3128 грн., перенесення фінансування з КПКВ КПКВ 0117461 КЕКВ 2240, збільшення фінансування для передплати періодичних видань на 2021 рік ветеранам по акції "Зірка пам'яті" в кількості 10 шт., з них  КЕКВ 2210 в сумі 2792 грн.,  КЕКВ 2240 в сумі 336 грн.</t>
  </si>
  <si>
    <t>29.10.2019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</si>
  <si>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</si>
  <si>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</si>
  <si>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</si>
  <si>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</si>
  <si>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</si>
  <si>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Перерозподіл бюджетних призначень в межах виділених річних асигнувань в сумі 24500 грн., перенесення фінансування з  КЕКВ 2240, а саме зменшення фінансування на  оздоровлення та відпочинок дітей, яке не відбулося внаслідок карантину КЕКВ 2240, у зв'язку з економією коштів, за рахунок оздоровлення дітей, яке не відбулося внаслідок карантину по спортивній школі</t>
  </si>
  <si>
    <t>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на оплату послуг з поточного ремонту системи водовідведення та послуг з відновлення  відмостки та та водовідвідних жолобів покрівлі  КЕКВ 2240 по спортивній школі</t>
  </si>
  <si>
    <t xml:space="preserve">Перерозподіл бюджетних призначень в межах виділених річних асигнувань  в сумі 30000 грн., перенесення фінансування з КПКВ 0117461  КЕКВ 3110, а саме збільшення фінансування   на оплату послуг з вивезення сміття КЕКВ 2275 </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</si>
  <si>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</si>
  <si>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</si>
  <si>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02.07.2020        №159</t>
  </si>
  <si>
    <t xml:space="preserve">Перерозподіл бюджетних призначень в межах виділених річних асигнувань в сумі 32000 грн., перенесення фінансування з   КЕКВ 2240 , а саме  зменшення фінансування на оплату послуг з рекультивації місць видалення відходів   КЕКВ 2240 </t>
  </si>
  <si>
    <t>0116020</t>
  </si>
  <si>
    <t>05.11.2020        №237</t>
  </si>
  <si>
    <t>Перерозподіл бюджетних призначень в межах виділених річних асигнувань в сумі 30000 грн., перенесення фінансування  з КПКВ 0117461 КЕКВ 2240, збільшення фінансування відповідно до клопотання Новоукраїнського ЖКП, для оплати електроенергії, як фінансову підтримку одержувачу коштів бюджету  Новоукраїнської  міської об'єднаної територіальної громади  КЕКВ 2610</t>
  </si>
  <si>
    <t>Перерозподіл бюджетних призначень в межах виділених річних асигнувань в сумі 20000 грн., перенесення фінансування  з КПКВ 0117362 КЕКВ 3142, збільшення фінансування на  оплату робіт по поточного ремонту містків на території громади  КЕКВ 2240</t>
  </si>
  <si>
    <t>Перерозподіл бюджетних призначень в межах виділених річних асигнувань в сумі 7842 грн., перенесення фінансування  з КПКВ 0117362 КЕКВ 3142, збільшення фінансування на придбання Лед ламп для заміни у вуличних ліхтарях КЕКВ 2210</t>
  </si>
  <si>
    <t>Додаткові кошти в сумі 50000 грн. для оплати послуг дезинфекції об'єктів благоустрою та інфраструктури КЕКВ 2240</t>
  </si>
  <si>
    <t>30.03.2020 б/н</t>
  </si>
  <si>
    <t xml:space="preserve"> Перерозподіл бюджетних призначень в межах виділених річних асигнувань  в сумі  16132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облаштування майданчику та встановлення і виготовлення лавок, контейнерів: лавки 5 шт по 2344 = 11720, стійки для волейболу - 4412 КЕКВ 2210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</si>
  <si>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"Чисте довкілля" переможця конкурсу міні-проектів Новоукраїнської міської об'єднаної територіальної громади "Влада і громада - разом!" -  на облаштування майданчиків та виготовлення чотирьох контейнерів  по 3500= 14000 грн. КЕКВ 2210  (загальна вартість міні- проекту 14730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</si>
  <si>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сітки для футбольних та гандбольних ворот - 1000 грн., стійки волейбольні вуличні - 2 шт по 1000 грн. = 2000 грн., лавки 5 шт по 2200 = 11000 КЕКВ 2210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</si>
  <si>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12669 грн., перенесення фінансування з КЕКВ 2240, а саме збільшення фінансування на реалізацію міні-проекту "Здорові діти - здорова нація" переможця конкурсу міні-проектів Новоукраїнської міської об'єднаної територіальної громади "Влада і громада - разом!" -  на виготовлення та встановлення  руколазу, турніку, брусів 12669 ЖКП  КЕКВ 2210 (загальна вартість міні- проекту 39793 грн., з них кошти бюджету - 37294 грн.)</t>
  </si>
  <si>
    <t xml:space="preserve"> Перерозподіл бюджетних призначень в межах виділених річних асигнувань  в сумі  5975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облаштування волейбольного майданчика, альтанок, мангалів та дитячого майданчика а саме придання мангалу 2 шт по 1500=3000, труба для волейбола 3 м по 150 =900, волейбольна сітка - 400 грн, болти з гайками  8Х200 15 шт по 15 грн = 225 грн, лист ОСБ 2 шт - 650 грн.,ланцюг 10 м- 300 грн., рейки 10 шт - 500 грн. КЕКВ 2210  (загальна вартість міні- проекту 45885 грн., з них кошти бюджету - 37975 грн.)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</si>
  <si>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</si>
  <si>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</si>
  <si>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</si>
  <si>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</si>
  <si>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</si>
  <si>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Перерозподіл бюджетних призначень в межах виділених річних асигнувань в сумі 305714 грн.,  перенесення фінансування  на КПКВ 0110180 КЕКВ 2210 в сумі 47792 грн., КПКВ 0110180 КЕКВ 2240 в сумі 35336 грн., КПКВ 0113242 КЕКВ 3110 в сумі 17000 грн., КПКВ 0116020 КЕКВ 2610 в сумі 114000 грн., КПКВ 0116030 КЕКВ 2240 в сумі 35000 грн., КПКВ 0119770 КЕКВ 2620 в сумі 56586 грн., а саме зменшення фінансування  на поточний середній ремонт дорожнього покриття вул.Покровської, на ділянці від вул. В. Демченка до вул. Гагаріна, в м. Новоукраїнка, Новоукраїнського району, Кіровоградської області з виготовленням та експертизою кошторисної документації  КЕКВ 2240, у зв'язку із економією бюджетних коштів</t>
  </si>
  <si>
    <t>Перерозподіл бюджетних призначень в межах виділених річних асигнувань в сумі 61801 грн.,  перенесення фінансування  на КПКВ 0116013 КЕКВ 2240, а саме зменшення фінансування  на поточний ремонт дорожнього покриття вул. Карпенка Карого  у м.Новоукраїнка Кіровоградської області  КЕКВ 2240, у зв'язку із економією бюджетних коштів</t>
  </si>
  <si>
    <t>01.06.2020     №4/01-09</t>
  </si>
  <si>
    <t xml:space="preserve">Перерозподіл бюджетних призначень в межах виділених річних асигнувань в сумі 30000 грн., перенесення фінансування  з КПКВ 0117461 КЕКВ 3132, збільшення фінансування на оплату послуг з друкування та випуску окремої сторінки "Вісник Новоукраїнської ОТГ" газети "Новоукраїнські новини" КЕКВ 2240 </t>
  </si>
  <si>
    <t>0119770</t>
  </si>
  <si>
    <t>05.11.2020        №1178 та 10.11.2020 №737/01-29</t>
  </si>
  <si>
    <t>Cубвенція районному бюджету в сумі 48800 грн., відповідно до клопотання  відділу освіти  Новоукраїнської міської ради,  на закупівлю вакцини проти грипу  для проведення вакцинації  працівників освіти (орієнтовна вартість 200 грн. на 130 осіб) в сумі 26000 грн., працівників культури (орієнтовна вартість 200 грн. на 57 осіб) в сумі 11400 грн., медичних працівників (орієнтовна вартість 200 грн. на 57 осіб) в сумі 11400 грн., КЕКВ 2620, перерозподіл бюджетних призначень в межах виділених річних асигнувань КПКВ 0117461 КЕКВ 2240, перенесення фінансування, а саме збільшення фінансування для некомерційного підприємства  "Центр первинної медико-санітарної допомоги"  Новоукраїнської районної ради</t>
  </si>
  <si>
    <t>19.10.2020        №1690</t>
  </si>
  <si>
    <t>Перерозподіл бюджетних призначень в межах виділених річних асигнувань, а саме зменшення субвенції районному бюджету в сумі 95046,11 грн. на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зменшити фінансування на суму 95046,11 грн. на проведення бактеріологічних досліджень працівників закладів освіти та культури громади КЕКВ 2620</t>
  </si>
  <si>
    <t>Перерозподіл бюджетних призначень в межах виділених річних асигнувань, а саме збільшення субвенції районному бюджету в сумі 95046,11 грн. на придбання медичних препаратів для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збільшити фінансування на суму 95046,11 грн. на придбання медичних препаратів для проведення бактеріологічних досліджень працівників закладів освіти та культури громади. КЕКВ 2620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</si>
  <si>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</si>
  <si>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</si>
  <si>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</si>
  <si>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</si>
  <si>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</si>
  <si>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</si>
  <si>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</si>
  <si>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</si>
  <si>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</si>
  <si>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</si>
  <si>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</si>
  <si>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r>
      <t xml:space="preserve">Перерозподіл бюджетних призначень в межах виділених річних асигнувань в сумі 19336 грн., перенесення фінансування  на </t>
    </r>
    <r>
      <rPr>
        <sz val="12"/>
        <rFont val="Times New Roman"/>
        <family val="1"/>
        <charset val="204"/>
      </rPr>
      <t>КПКВ 0611010 КЕКВ 2210,</t>
    </r>
    <r>
      <rPr>
        <sz val="12"/>
        <color indexed="8"/>
        <rFont val="Times New Roman"/>
        <family val="1"/>
        <charset val="204"/>
      </rPr>
      <t xml:space="preserve"> а саме зменшення фінансування в сумі 1039 грн. КЕКВ 2250,  в сумі 9831 грн. КЕКВ 2272,  в сумі 6327 грн. КЕКВ 2275,  в сумі 1739 грн. КЕКВ 2282,  в сумі 400 грн. КЕКВ 2800, у зв'язку з економією коштів внаслідок карантину та необхідністю їх перерозподілу на інші потреби по Новоукраїнських комунальних ДНЗ громади </t>
    </r>
  </si>
  <si>
    <t xml:space="preserve">Перерозподіл бюджетних призначень в межах виділених річних асигнувань в сумі 19336 грн., перенесення фінансування  з КПКВ 0611010 в сумі 1039 грн. КЕКВ 2250,  в сумі 9831 грн. КЕКВ 2272,  в сумі 6327 грн. КЕКВ 2275,  в сумі 1739 грн. КЕКВ 2282,  в сумі 400 грн. КЕКВ 2800,  а саме збільшення фінансування на придбання миючих засобів, паперових рушників та туалетного паперу КЕКВ 2210 по Новоукраїнських комунальних ДНЗ громади </t>
  </si>
  <si>
    <t xml:space="preserve">Перерозподіл бюджетних призначень в межах виділених річних асигнувань в сумі 18407 грн., перенесення фінансування  з КПКВ 0611090 в сумі 6000 грн. КЕКВ 2250, в сумі 1304 грн. КЕКВ 2272, в сумі 8453 грн.,   в сумі 2650 грн. КЕКВ 2282, а саме збільшення фінансування на придбання миючих засобів, паперових рушників в сумі 5610 КЕКВ 2210, для оплати послуг поточного ремонту електрозабезпечення  закладів дошкільної освіти - 3000 грн. та оплати послуг з  обробки дерев'яних конструкцій Звірівської філії ЗДО "Зернятко"  - 9797 грн.  КЕКВ 2240 </t>
  </si>
  <si>
    <t xml:space="preserve">Перерозподіл бюджетних призначень в межах виділених річних асигнувань в сумі 19418 грн., перенесення фінансування  з КПКВ 0611162  КЕКВ 2240,  а саме збільшення фінансування для оплати послуг з обробки дерев'яних конструкцій Звірівської філії ЗДО "Зернятко"   КЕКВ 2240 </t>
  </si>
  <si>
    <t xml:space="preserve">10.08.2020        №538/01-29 </t>
  </si>
  <si>
    <t xml:space="preserve">Перерозподіл бюджетних призначень в межах виділених річних асигнувань в сумі 36517 грн., перенесення фінансування  з КПКВ 0611020 КЕКВ 2275,   саме збільшення фінансування на оплату послуг з перезарядки вогнегасників  по Новоукраїнських комунальних ДНЗ громади КЕКВ 2240 </t>
  </si>
  <si>
    <t xml:space="preserve">18.05.2020        №843/01-29 </t>
  </si>
  <si>
    <t>Перерозподіл бюджетних призначень в межах виділених річних асигнувань в сумі 189410 грн., перенесення фінансування  з КПКВ 0613140 КЕКВ 2282,  саме збільшення фінансування для придбання паливних пелетів для дошкільного навчального закладу  №1 "Ромашка" КЕКВ 2275, у зв'язку з економією коштів, за рахунок оздоровлення дітей, яке не відбулося внаслідок карантину.</t>
  </si>
  <si>
    <t xml:space="preserve">0611020 </t>
  </si>
  <si>
    <t>Перерозподіл бюджетних призначень в межах виділених річних асигнувань в сумі 73757 грн., перенесення фінансування  з КПКВ 0611020  в сумі 146 грн. КЕКВ 2272,  в сумі 2953 грн. КЕКВ 2273,  в сумі 68073 грн. КЕКВ 2275,  в сумі 2585 грн. КЕКВ 2282,  а саме збільшення фінансування на придбання миючих засобів, паперових рушників та туалетного паперу, порошкових вогнегасників у комп'ютерні класи, матеріалів для поточних ремонтів в сумі 33418 грн. КЕКВ 2210, та для оплати послуг поточного ремонту електрозабезпечення  закладів загальної освіти, забезпечення правової допомоги тендерних закупівель, оплати послуг з обробки дерев'яних конструкцій філії  "Загальноосвітня школа №3" Новоукраїнської загальноосвітньої школи І-ІІІ ступенів №6 Новоукраїнської міської ради та Новоукраїнської загальноосвітньої школи І-ІІІ ступенів №4 Новоукраїнської міської ради в сумі 40339 грн. КЕКВ 2240</t>
  </si>
  <si>
    <t xml:space="preserve">Перерозподіл бюджетних призначень в межах виділених річних асигнувань в сумі 8670 грн., перенесення фінансування   з КПКВ  0611162  КЕКВ 2240 в сумі 8670 грн., саме збільшення фінансування на придбання миючих засобів, паперових рушників та туалетного паперу, порошкових вогнегасників у комп'ютерні класи, матеріалів для поточних ремонтів по Новоукраїнських комунальних загальноосвітніх закладах  громади  КЕКВ 2210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</si>
  <si>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</si>
  <si>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</si>
  <si>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</si>
  <si>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</si>
  <si>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Перерозподіл бюджетних призначень в межах виділених річних асигнувань в сумі 295000 грн., перенесення фінансування з КЕКВ 2230, а саме зменшення фінансування  на оздоровлення дітей КЕКВ 2230,  у зв'язку з економією коштів, за рахунок оздоровлення дітей, яке не відбулося внаслідок карантину.</t>
  </si>
  <si>
    <t xml:space="preserve">12.12.2019        №22-18/1980/0.22 </t>
  </si>
  <si>
    <t>Перерозподіл бюджетних призначень в межах виділених річних асигнувань в сумі 295000 грн., перенесення фінансування з КЕКВ 2230, а саме збільшення фінансування  на придбання продуктів харчування КЕКВ 2230,  у зв'язку з економією коштів, за рахунок оздоровлення дітей, яке не відбулося внаслідок карантину.</t>
  </si>
  <si>
    <t xml:space="preserve">13.10.2020        №677/01-17 </t>
  </si>
  <si>
    <t xml:space="preserve">Додаткові кошти у сумі 13833 грн., збільшення фінансування за рахунок субвенції з місцевого бюджету на здійснення переданих видатків у сфері освіти за рахунок коштів освітньої субвенції, з них  на заробітну плату  в сумі 21137 грн. КЕКВ 2111 та нарахування на заробітну плату в сумі 4217 грн. КЕКВ 2120 згідно  рішення Кіровоградської обласної ради від 25 вересня 2020 року №811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</si>
  <si>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</si>
  <si>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</si>
  <si>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</si>
  <si>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0611020</t>
  </si>
  <si>
    <t>Перерозподіл бюджетних призначень в межах виділених річних асигнувань в сумі 4454 грн., зменшення фінансування по КЕКВ2282, в зв'язку з економією коштів на придбання путівок в оздоровчі табори та збільшення фінансування на оплату поточного ремонту спортивної зали  Новоукраїнського навчально-виховного комплексу №8 "Загальноосвітня школа І-ІІІ ступенів - дошкільний навчальний заклад" КЕКВ 2240 КПКВ 0611020</t>
  </si>
  <si>
    <t xml:space="preserve">0611090 </t>
  </si>
  <si>
    <r>
      <t xml:space="preserve">Перерозподіл бюджетних призначень в межах виділених річних асигнувань в сумі 18407 грн., перенесення фінансування  на </t>
    </r>
    <r>
      <rPr>
        <sz val="12"/>
        <rFont val="Times New Roman"/>
        <family val="1"/>
        <charset val="204"/>
      </rPr>
      <t xml:space="preserve">КПКВ 0611010 КЕКВ 2210 в сумі 5614 грн, </t>
    </r>
    <r>
      <rPr>
        <sz val="12"/>
        <color indexed="8"/>
        <rFont val="Times New Roman"/>
        <family val="1"/>
        <charset val="204"/>
      </rPr>
      <t>КЕКВ 2240 в сумі 12797 грн, а саме зменшення фінансування  в сумі 6000 грн. КЕКВ 2250, в сумі 1304 грн. КЕКВ 2272, в сумі 8453 грн. КЕКВ 2273,   в сумі 2650 грн. КЕКВ 2282,  у зв'язку з економією коштів внаслідок карантину та необхідністю їх перерозподілу на інші потреби по ЦДЮТ "Зоріт"</t>
    </r>
  </si>
  <si>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</si>
  <si>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</si>
  <si>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Перерозподіл бюджетних призначень в межах виділених річних асигнувань в сумі 5960 грн., перенесення фінансування  з КПКВ 0611162 КЕКВ 2240, а саме збільшення фінансування на придбання миючих засобів, паперових рушників та туалетного паперу, фарби та пігментів для центру дитячої та юнацької творчості "Зоріт" КЕКВ 2210</t>
  </si>
  <si>
    <t xml:space="preserve">05.10.2020        №657/01-29 </t>
  </si>
  <si>
    <t>Перерозподіл бюджетних призначень в межах виділених річних асигнувань в сумі 9000 грн., перенесення фінансування  з КПКВ 0611010 КЕКВ 2275, а саме збільшення фінансування для придбання інших енергоносіїв для центру дитячої та юнацької творчості "Зоріт" КЕКВ 2275</t>
  </si>
  <si>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</si>
  <si>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</si>
  <si>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</si>
  <si>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</si>
  <si>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</si>
  <si>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</si>
  <si>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</si>
  <si>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</si>
  <si>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</si>
  <si>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</si>
  <si>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</si>
  <si>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</si>
  <si>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</si>
  <si>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28.11.2019        №345/01-20</t>
  </si>
  <si>
    <t>Перерозподіл бюджетних призначень в межах виділених річних асигнувань в сумі 57737 грн., перенесення фінансування, а саме перенесення фінансування з КПКВ 1011110,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</si>
  <si>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06.03.2020        №64/01-20</t>
  </si>
  <si>
    <t>Перерозподіл бюджетних призначень в межах виділених річних асигнувань в сумі 116461 грн., перенесення фінансування на КПКВ 4081 в сумі 95460 грн. КЕКВ 2111 та в сумі 21001 грн. КЕКВ 2120 для посади юристконсульта, а саме зменшення фінансування, в зв'язку з економією бюджетних коштів для  виплати заробітної плати вакантної посади бібліографа  в сумі 95460 грн. КЕКВ 2111 та  на нарахування на заробітну плату  в сумі 21001 грн.  КЕКВ 2120</t>
  </si>
  <si>
    <t>01.10.2020        №270/01-20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</si>
  <si>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</si>
  <si>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</si>
  <si>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</si>
  <si>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</si>
  <si>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</si>
  <si>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r>
      <t xml:space="preserve">Перерозподіл бюджетних призначень в межах виділених річних асигнувань в сумі 60000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(4 комп'ютери по 15000 грн.) КЕКВ 3110</t>
    </r>
  </si>
  <si>
    <r>
      <t xml:space="preserve">Перерозподіл бюджетних призначень в межах виділених річних асигнувань в сумі 23900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принтер за 8300 грн.)   КЕКВ 3110</t>
    </r>
  </si>
  <si>
    <t xml:space="preserve"> Перерозподіл бюджетних призначень в межах виділених річних асигнувань в сумі  17700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воріт по футболу та гандболу -2 шт. по 8850 грн = 17700 КЕКВ 3110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</si>
  <si>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12521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придбання тенісного столу - 12521,  КЕКВ 3110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</si>
  <si>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</si>
  <si>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</si>
  <si>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</si>
  <si>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</si>
  <si>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04.02.2020 б/н</t>
  </si>
  <si>
    <t>Додаткові кошти в сумі 68236 грн. на виконання історико-архітектурного опорного плану міста  КЕКВ 2281</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</si>
  <si>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</si>
  <si>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01.07.2020 б/н</t>
  </si>
  <si>
    <t>Перерозподіл бюджетних призначень в межах виділених річних асигнувань в сумі 600000 грн.,  перенесення фінансування  з КПКВ 0117330 КЕКВ 3132, а саме збільшення фінансування  на поточний ремонт вул. Покровської у м. Новоукраїнка  Кіровоградської області КЕКВ 2240</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</si>
  <si>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</si>
  <si>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Додаткові кошти в сумі 73840,03 грн. на проведення експертної грошової оцінки земельної ділянки, що підлягає продажу відповідно до статті 128 Земельного кодексу України, за рахунок авансу, унесеного покупцем земельної ділянки; видатки на підготовку земельних ділянок несільськогосподарського призначення за рахунок залишку коштів  бюджету розвитку станом на 01 січня 2020 року КЕКВ 2281</t>
  </si>
  <si>
    <t>Перерозподіл бюджетних призначень в межах виділених річних асигнувань в сумі 24000 грн., перенесення фінансування  з КПКВ 0118340 КЕКВ 2210, зменшення фінансування  на "Придбання обладнання для збору побутових відходів (контейнерів (п.68)" КЕКВ 2210</t>
  </si>
  <si>
    <t>Додаткові кошти   в сумі 28231,22 грн. на "Рекультивація територій полігонів твердих побутових відходів (п.27-1)" , за рахунок залишку коштів  фонду охорони навколишнього  природного середовища станом на 01 січня 2020 року КЕКВ 2240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</si>
  <si>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</si>
  <si>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</si>
  <si>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</si>
  <si>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</si>
  <si>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</si>
  <si>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</si>
  <si>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</si>
  <si>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</si>
  <si>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</si>
  <si>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</si>
  <si>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</si>
  <si>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</si>
  <si>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</si>
  <si>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</si>
  <si>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</si>
  <si>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r>
      <t xml:space="preserve">Додаткові кошти в сумі 45000 грн., збільшення фінансування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</si>
  <si>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</si>
  <si>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збільшення фінансування на  реалізацію проекту "Капітальний ремонт вул. Гагаріна від вул. В. Демченка до вул. Покровської у м. Новоукраїнка  Кіровоградської області" КЕКВ 3132</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</si>
  <si>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</si>
  <si>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</si>
  <si>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</si>
  <si>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</si>
  <si>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Додаткові  кошти  для забезпечення призову на строкову військову службу громадян об'єднаної територіальної громади  в 2018 році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"Призовник" на  2018-2019 роки. КЕКВ 2240</t>
  </si>
  <si>
    <t>0800000</t>
  </si>
  <si>
    <t>Управління соціального захисту та охорони здоров'я  Новоукраїнської міської ради</t>
  </si>
  <si>
    <t>0810000</t>
  </si>
  <si>
    <t>11506000000</t>
  </si>
  <si>
    <t>11513000000</t>
  </si>
  <si>
    <r>
      <t xml:space="preserve">Додаткові кошти в сумі 1259179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</si>
  <si>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</si>
  <si>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</si>
  <si>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</si>
  <si>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</si>
  <si>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Призовник</t>
  </si>
  <si>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</si>
  <si>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</si>
  <si>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</si>
  <si>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</si>
  <si>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214260 грн., </t>
    </r>
    <r>
      <rPr>
        <b/>
        <sz val="12"/>
        <color indexed="8"/>
        <rFont val="Times New Roman"/>
        <family val="1"/>
        <charset val="204"/>
      </rPr>
      <t xml:space="preserve">для закінчення   проекту  "Реконструкція очисних споруд  по вул. Мокряка  у м.Новоукраїнка, Кіровоградської обл., продуктивністю 200 м3/доб.(Коригування)", </t>
    </r>
    <r>
      <rPr>
        <sz val="12"/>
        <color indexed="8"/>
        <rFont val="Times New Roman"/>
        <family val="1"/>
        <charset val="204"/>
      </rPr>
      <t>який реалізовувався у 2019 році за рахунок коштів субвенції з державного бюджету місцевим бюджетам на здійснення заходів щодо соціально-економічного розвитку окремих територій у 2019 році  та є перехідним на 2020 та 2021 роки. Завершення робіт проводиться за рахунок вільного залишку коштів бюджету Новоукраїнської міської об'єднаної територіальної громади станом на 01 січня 2021 року  КЕКВ 3142 (з них роботи - 200000 грн. та авторський нагляд 14260 грн.)</t>
    </r>
  </si>
  <si>
    <r>
      <t xml:space="preserve">Додаткові кошти в сумі 16700 грн. </t>
    </r>
    <r>
      <rPr>
        <b/>
        <sz val="12"/>
        <color indexed="8"/>
        <rFont val="Times New Roman"/>
        <family val="1"/>
        <charset val="204"/>
      </rPr>
      <t>на оплату послуг по виконанню регламентних робіт з консервації пішохідного фонтану</t>
    </r>
    <r>
      <rPr>
        <sz val="12"/>
        <color indexed="8"/>
        <rFont val="Times New Roman"/>
        <family val="1"/>
        <charset val="204"/>
      </rPr>
      <t>, за рахунок вільного залишку коштів станом на 01.01.2021 року КЕКВ 2240</t>
    </r>
  </si>
  <si>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</si>
  <si>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</si>
  <si>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100000 грн. </t>
    </r>
    <r>
      <rPr>
        <b/>
        <sz val="12"/>
        <color indexed="8"/>
        <rFont val="Times New Roman"/>
        <family val="1"/>
        <charset val="204"/>
      </rPr>
      <t xml:space="preserve">на придбання медикаментів  для проведення обов’язкових профілактичних медоглядів та бактеріологічних досліджень працівників бюджетної сфери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</si>
  <si>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</si>
  <si>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</si>
  <si>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600000 грн. </t>
    </r>
    <r>
      <rPr>
        <b/>
        <sz val="12"/>
        <color indexed="8"/>
        <rFont val="Times New Roman"/>
        <family val="1"/>
        <charset val="204"/>
      </rPr>
      <t>на оплату комунальних послуг та енергоносії, співфінансування за рахунок субвенції з бюджету Рівнянської сільської територіальної громади для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</si>
  <si>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</si>
  <si>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300000 грн.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</si>
  <si>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15000 грн.</t>
    </r>
    <r>
      <rPr>
        <b/>
        <sz val="12"/>
        <color indexed="8"/>
        <rFont val="Times New Roman"/>
        <family val="1"/>
        <charset val="204"/>
      </rPr>
      <t xml:space="preserve"> на придбання медикаментів (наркотичних та психотропних засобів)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</si>
  <si>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</si>
  <si>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</si>
  <si>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</si>
  <si>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</si>
  <si>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2600000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</si>
  <si>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</si>
  <si>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</si>
  <si>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</si>
  <si>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</si>
  <si>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РОЗПОДІЛ
видатків бюджету Новоукраїнської міської територіальної громади на 2021 рік</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</si>
  <si>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</si>
  <si>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</si>
  <si>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</si>
  <si>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</si>
  <si>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</si>
  <si>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</si>
  <si>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</si>
  <si>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</si>
  <si>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</si>
  <si>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</si>
  <si>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</si>
  <si>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</si>
  <si>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</si>
  <si>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</si>
  <si>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</si>
  <si>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</si>
  <si>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</si>
  <si>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</si>
  <si>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</si>
  <si>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</si>
  <si>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Додаткові кошти   в сумі 20000 грн. на утримання найпростіших укриттів цивільного захисту на території м. Новоукраїнка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за рахунок вільного залишку коштів станом на 01.01.2021 року  2240</t>
  </si>
  <si>
    <r>
      <t xml:space="preserve"> Перерозподіл бюджетних призначень в межах виділених річних асигнувань в сумі  2006000 грн., перенесення фінансування   з КПКВ 0110150  КЕКВ 2111 в сумі 1500000 грн. та КЕКВ 2120 в сумі 330000 грн., КЕКВ 2210 в сумі 70000 грн., КЕКВ 2240 в сумі 80000 грн., КЕКВ 2250 в сумі 1000 грн., КЕКВ 2272 в сумі 1000 грн., КЕКВ 2273 в сумі 10000 грн., КЕКВ 2275 в сумі 14000 грн.,   а саме збільшення фінансування на виплату заробітної плати  в сумі 1500000 грн. КЕКВ 2111, нарахування на заробітну плату в сумі 330000 грн. КЕКВ 2120, КЕКВ 2210 в сумі 50000 грн., КЕКВ 2240 в сумі 40000 грн., КЕКВ 2273 в сумі 10000 грн., КЕКВ 2275 в сумі 14000 грн.,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</si>
  <si>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Новоукраїнська міська рада</t>
  </si>
  <si>
    <t>26.01.2021        №01-14/45</t>
  </si>
  <si>
    <t>0813192</t>
  </si>
  <si>
    <t>без дати       №1</t>
  </si>
  <si>
    <r>
      <t>Додаткові кошти в сумі 1000 грн.</t>
    </r>
    <r>
      <rPr>
        <b/>
        <sz val="12"/>
        <color indexed="8"/>
        <rFont val="Times New Roman"/>
        <family val="1"/>
        <charset val="204"/>
      </rPr>
      <t xml:space="preserve"> на забезпечення безкоштовним дитячим харчуванням дітей грудного віку та другого року життя, які входять до малозабезпечених сімей,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</si>
  <si>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t>
    </r>
    <r>
      <rPr>
        <b/>
        <sz val="12"/>
        <color indexed="8"/>
        <rFont val="Times New Roman"/>
        <family val="1"/>
        <charset val="204"/>
      </rPr>
      <t>на придбання медикаментів (наркотичних та психотропних засобів)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</si>
  <si>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на </t>
    </r>
    <r>
      <rPr>
        <b/>
        <sz val="12"/>
        <color indexed="8"/>
        <rFont val="Times New Roman"/>
        <family val="1"/>
        <charset val="204"/>
      </rPr>
      <t xml:space="preserve"> придбання медикаментів (туберкуліну)</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</si>
  <si>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</si>
  <si>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3000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</si>
  <si>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</si>
  <si>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</si>
  <si>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</si>
  <si>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</si>
  <si>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</si>
  <si>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Додаткові кошти  в сумі 100000 грн., для придбання _______  відповідно до клопотання  19 державної пожежно-рятувальної частини  УДСНС України у Кіровоградській області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2018-2023 роки прийнятої  12 грудня 2017 року № 726  КЕКВ 2620</t>
  </si>
  <si>
    <t>Додаткові кошти в сумі 100000 грн.  на  придбання системи відеоспостереження   КЕКВ 3110 на виконання у 2020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2018-2020 роки" та відповідно до клопотання Новоукраїнського ВП ГУНП в Кіровоградській області придбати  відеокамери та підключити їх до системи відеоспостереження  громади з наданням можливості доступу до даної системи Новоукраїнському ВП ГУНП в Кіровоградській області</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</si>
  <si>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</si>
  <si>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</si>
  <si>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</si>
  <si>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</si>
  <si>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</si>
  <si>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</si>
  <si>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</si>
  <si>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</si>
  <si>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</si>
  <si>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</si>
  <si>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</si>
  <si>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</si>
  <si>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35000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</si>
  <si>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</si>
  <si>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</si>
  <si>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</si>
  <si>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</si>
  <si>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</si>
  <si>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 xml:space="preserve"> Перерозподіл бюджетних призначень в межах виділених річних асигнувань в сумі  620000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550000 грн., КЕКВ 2240 в сумі  70000 грн.,   а саме зменшення фінансування на   надання матеріальної допомоги жителям   Новоукраїнської міської об'єднаної територіальної громади КЕКВ 2730 в сумі  550000 грн., КЕКВ 2240 в сумі  70000 грн., у зв'язку із створенням  управління соціального захисту та охорони здоров'я, окремої юридичної особи та головного розпорядника даних коштів</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</si>
  <si>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</si>
  <si>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</si>
  <si>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</si>
  <si>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t>Додаткові кошти   в сумі 90000 грн. на проведення заходів та фінансову підтримку діяльності ветеранських організацій Новоукраїнської міської  територіальної громади, за рахунок вільного залишку коштів станом на 01.01.2021 року  КЕКВ 2610</t>
  </si>
  <si>
    <r>
      <t>Додаткові кошти в сумі 2000000 грн.</t>
    </r>
    <r>
      <rPr>
        <b/>
        <sz val="12"/>
        <color indexed="8"/>
        <rFont val="Times New Roman"/>
        <family val="1"/>
        <charset val="204"/>
      </rPr>
      <t xml:space="preserve">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 за рахунок вільного залишку коштів станом  на 01 січня 2021 року</t>
    </r>
  </si>
  <si>
    <r>
      <t xml:space="preserve">Додаткові кошти в сумі  836700 грн. </t>
    </r>
    <r>
      <rPr>
        <b/>
        <sz val="12"/>
        <color indexed="8"/>
        <rFont val="Times New Roman"/>
        <family val="1"/>
        <charset val="204"/>
      </rPr>
      <t xml:space="preserve">на придбання інших енергоносіїв по Новоукраїнських комунальних загальноосвітніх закладах  громади </t>
    </r>
    <r>
      <rPr>
        <sz val="12"/>
        <color indexed="8"/>
        <rFont val="Times New Roman"/>
        <family val="1"/>
        <charset val="204"/>
      </rPr>
      <t xml:space="preserve">КЕКВ 2275,  та 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t>
    </r>
  </si>
  <si>
    <r>
      <t xml:space="preserve">Перенесення коштів в сумі 70000 грн., а саме </t>
    </r>
    <r>
      <rPr>
        <b/>
        <sz val="12"/>
        <color indexed="8"/>
        <rFont val="Times New Roman"/>
        <family val="1"/>
        <charset val="204"/>
      </rPr>
      <t>на придбання вузлів комерційного обліку води на багатоквартирні будинки</t>
    </r>
    <r>
      <rPr>
        <sz val="12"/>
        <color indexed="8"/>
        <rFont val="Times New Roman"/>
        <family val="1"/>
        <charset val="204"/>
      </rPr>
      <t>, з КЕКВ 3110 на КЕКВ 2210, у зв'язку з затвердженням вартісного критерію основних засобів в сумі 20000 грн.</t>
    </r>
  </si>
  <si>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</si>
  <si>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</si>
  <si>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</si>
  <si>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</si>
  <si>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</si>
  <si>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</si>
  <si>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</si>
  <si>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35000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</si>
  <si>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0113242 КЕКВ 2730 в сумі  550000 грн., КЕКВ 2240 в сумі  70000 грн.,   а саме збільшення фінансування </t>
    </r>
    <r>
      <rPr>
        <b/>
        <sz val="12"/>
        <rFont val="Times New Roman"/>
        <family val="1"/>
        <charset val="204"/>
      </rPr>
      <t>на   надання матеріальної допомоги жителям</t>
    </r>
    <r>
      <rPr>
        <sz val="12"/>
        <rFont val="Times New Roman"/>
        <family val="1"/>
        <charset val="204"/>
      </rPr>
      <t xml:space="preserve">   Новоукраїнської міської об'єднаної територіальної громади КЕКВ 2730 в сумі  550000 грн., КЕКВ 2240 в сумі  70000 грн., у зв'язку із створенням  управління соціального захисту та охорони здоров'я, окремої юридичної особи та головного розпорядника даних коштів</t>
    </r>
  </si>
  <si>
    <r>
      <t>від 16 лютого 2021 року № 149</t>
    </r>
    <r>
      <rPr>
        <sz val="12"/>
        <color indexed="10"/>
        <rFont val="Times New Roman"/>
        <family val="1"/>
        <charset val="204"/>
      </rPr>
      <t xml:space="preserve">      </t>
    </r>
    <r>
      <rPr>
        <sz val="12"/>
        <color indexed="8"/>
        <rFont val="Times New Roman"/>
        <family val="1"/>
        <charset val="204"/>
      </rPr>
      <t xml:space="preserve">        </t>
    </r>
  </si>
  <si>
    <r>
      <t xml:space="preserve">Додаткові кошти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прийнятої  13 жовтня 2020 року № 1854  КЕКВ 3220, за рахунок вільного залишку коштів станом  на 01 січня 2021 року</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</si>
  <si>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</si>
  <si>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</si>
  <si>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</si>
  <si>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r>
      <t xml:space="preserve">Субвенція обласному бюджету Кіровоградської області в сумі 600000 грн.   на </t>
    </r>
    <r>
      <rPr>
        <b/>
        <sz val="12"/>
        <color indexed="8"/>
        <rFont val="Times New Roman"/>
        <family val="1"/>
        <charset val="204"/>
      </rPr>
      <t>придбання шкільного автобуса  для перевезення до</t>
    </r>
    <r>
      <rPr>
        <sz val="12"/>
        <color indexed="8"/>
        <rFont val="Times New Roman"/>
        <family val="1"/>
        <charset val="204"/>
      </rPr>
      <t xml:space="preserve"> Новоукраїнської загальноосвітньої школи І-ІІІ ступенів №4 на умовах співфінансування в розмірі 30% згідно  розпорядження КМУ від 16 грудня 2020 року №1570 та листа ОДА від 19.01.2021 року №01-18/70/0,4, за рахунок вільного залишку коштів станом  на 01 січня 2021 року КЕКВ 3220</t>
    </r>
  </si>
  <si>
    <t>9770</t>
  </si>
  <si>
    <r>
      <t xml:space="preserve"> Перерозподіл бюджетних призначень в межах виділених річних асигнувань в сумі  535523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400000 грн. та КЕКВ 2120 в сумі 88000 грн., КЕКВ 2210 в сумі 20000 грн., КЕКВ 2240 в сумі 20000 грн., КЕКВ 2250 в сумі 2000 грн.,  КЕКВ 2272 в сумі 300 грн., КЕКВ 2273 в сумі 1000 грн., КЕКВ 2275 в сумі 4223 грн.,   а саме зменшення фінансування на виплату заробітної плати  в сумі 400000 грн. КЕКВ 2111, нарахування на заробітну плату в сумі 88000 грн. КЕКВ 2120, придбання МШП КЕКВ 2210 в сумі 20000 грн., оплата послуг, крім комунальних КЕКВ 2240 в сумі 20000 грн., відрядження КЕКВ 2250 в сумі 2000 грн., КЕКВ 2272 в сумі 300 грн., КЕКВ 2273 в сумі 1000 грн., КЕКВ 2275 в сумі 4223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</si>
  <si>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535523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з КПКВ 0113121  КЕКВ 2111 в сумі 400000 грн. та КЕКВ 2120 в сумі 88000 грн., КЕКВ 2210 в сумі 20000 грн., КЕКВ 2240 в сумі 20000 грн., КЕКВ 2250 в сумі 2000 грн.,  КЕКВ 2272 в сумі 300 грн., КЕКВ 2273 в сумі 1000 грн., КЕКВ 2275 в сумі 4223 грн.,   а саме збільшення фінансування на виплату заробітної плати  в сумі 400000 грн. КЕКВ 2111, нарахування на заробітну плату в сумі 88000 грн. КЕКВ 2120, придбання МШП КЕКВ 2210 в сумі 20000 грн., оплата послуг, крім комунальних КЕКВ 2240 в сумі 20000 грн., відрядження КЕКВ 2250 в сумі 2000 грн., КЕКВ 2272 в сумі 300 грн., КЕКВ 2273 в сумі 1000 грн., КЕКВ 2275 в сумі 4223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</si>
  <si>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602304</t>
  </si>
  <si>
    <t xml:space="preserve">Бюджет Помічнянської міської територіальної громади </t>
  </si>
  <si>
    <t>Додаткові кошти  в сумі 44143 грн., за рахунок субвенції з бюджету  Ганівської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24907 грн. КЕКВ 2111, нарахування на заробітну плату в сумі 5480 грн. КЕКВ 2120, на придбання матеріалів та канцтоварів в сумі 4054 грн. КЕКВ 2210, для оплати за відшкодування вугілля використаного на опалення приміщення в сумі 3330 грн. КЕКВ 2275,  для оплати електроенергії в сумі 382 грн. КЕКВ 2273, для оплати послуг в сумі 5990 грн. КЕКВ 2240</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</si>
  <si>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</si>
  <si>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</si>
  <si>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</si>
  <si>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 xml:space="preserve">Додаткові кошти в сумі 40000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Глодоської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</si>
  <si>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Ганівської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</si>
  <si>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5344 грн.</t>
    </r>
    <r>
      <rPr>
        <b/>
        <sz val="12"/>
        <color indexed="8"/>
        <rFont val="Times New Roman"/>
        <family val="1"/>
        <charset val="204"/>
      </rPr>
      <t xml:space="preserve"> на оплату енергоносіїв та комунальних послуг,</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</si>
  <si>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</si>
  <si>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</si>
  <si>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</si>
  <si>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</si>
  <si>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t>
    </r>
    <r>
      <rPr>
        <b/>
        <sz val="12"/>
        <color indexed="8"/>
        <rFont val="Times New Roman"/>
        <family val="1"/>
        <charset val="204"/>
      </rPr>
      <t xml:space="preserve">на проведення ремонтних робіт, протипожежних заходів,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</si>
  <si>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</si>
  <si>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</si>
  <si>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154 від 16.02.2021 року</t>
  </si>
  <si>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</si>
  <si>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</si>
  <si>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78 від 26.01.2021 року</t>
  </si>
  <si>
    <r>
      <t xml:space="preserve"> Перерозподіл бюджетних призначень в межах виділених річних асигнувань в сумі 57000 грн.</t>
    </r>
    <r>
      <rPr>
        <b/>
        <sz val="12"/>
        <color indexed="8"/>
        <rFont val="Times New Roman"/>
        <family val="1"/>
        <charset val="204"/>
      </rPr>
      <t xml:space="preserve">, а саме зменшення фінансування на співфінансування на придбання медикаментів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</si>
  <si>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15000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</si>
  <si>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7000 грн.</t>
    </r>
    <r>
      <rPr>
        <b/>
        <sz val="12"/>
        <color indexed="8"/>
        <rFont val="Times New Roman"/>
        <family val="1"/>
        <charset val="204"/>
      </rPr>
      <t xml:space="preserve"> на придбання медикаментів (наркотичних та психотропних засобів),  що обслуговують сільське населення,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</si>
  <si>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30000 грн.</t>
    </r>
    <r>
      <rPr>
        <b/>
        <sz val="12"/>
        <color indexed="8"/>
        <rFont val="Times New Roman"/>
        <family val="1"/>
        <charset val="204"/>
      </rPr>
      <t xml:space="preserve"> на придбання медикаментів (туберкуліну),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</si>
  <si>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 Перерозподіл бюджетних призначень в межах виділених річних асигнувань в сумі  35600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0813191 КЕКВ 2730 в сумі  35600 грн.,   КЕКВ 2240 в сумі  400 грн.,  а саме зменшення фінансування </t>
    </r>
    <r>
      <rPr>
        <b/>
        <sz val="12"/>
        <rFont val="Times New Roman"/>
        <family val="1"/>
        <charset val="204"/>
      </rPr>
      <t xml:space="preserve">на  виплату допомоги та стипендії ветеранам війни  </t>
    </r>
    <r>
      <rPr>
        <sz val="12"/>
        <rFont val="Times New Roman"/>
        <family val="1"/>
        <charset val="204"/>
      </rPr>
      <t>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35200 грн.,   КЕКВ 2240 в сумі  400 грн.,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</si>
  <si>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35600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35600 грн.,   КЕКВ 2240 в сумі  400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35200 грн.,   КЕКВ 2240 в сумі  400 грн.,   у зв'язку із створенням  управління соціального захисту та охорони здоров'я, окремої юридичної особи та головного розпорядника даних коштів</t>
  </si>
  <si>
    <r>
      <t xml:space="preserve"> Перерозподіл бюджетних призначень в межах виділених річних асигнувань в сумі  4267200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3430000 грн. та КЕКВ 2120 в сумі 754600 грн., КЕКВ 2210 в сумі 30000 грн., КЕКВ 2240 в сумі 20000 грн., КЕКВ 2250 в сумі 600 грн.,  КЕКВ 2272 в сумі 5000 грн., КЕКВ 2273 в сумі 14000 грн., КЕКВ 2275 в сумі 13000 грн.,   а саме зменшення фінансування на виплату заробітної плати  в сумі 3430000 грн. КЕКВ 2111, нарахування на заробітну плату в сумі 754600 грн. КЕКВ 2120, придбання МШП КЕКВ 2210 в сумі 30000 грн., оплата послуг, крім комунальних КЕКВ 2240 в сумі 20000 грн., відрядження КЕКВ 2250 в сумі 600 грн., КЕКВ 2272 в сумі 5000 грн., КЕКВ 2273 в сумі 14000 грн., КЕКВ 2275 в сумі 13000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</si>
  <si>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Перерозподіл бюджетних призначень в межах виділених річних асигнувань в сумі 5000 грн.</t>
    </r>
    <r>
      <rPr>
        <b/>
        <sz val="12"/>
        <color indexed="8"/>
        <rFont val="Times New Roman"/>
        <family val="1"/>
        <charset val="204"/>
      </rPr>
      <t xml:space="preserve"> на забезпечення інвалідів і дітей інвалідів технічними та іншими засобами (придбання памперсів),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</si>
  <si>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</si>
  <si>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</si>
  <si>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</si>
  <si>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</si>
  <si>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 xml:space="preserve">Додаткові кошти в сумі 10000 грн., а саме </t>
    </r>
    <r>
      <rPr>
        <b/>
        <sz val="12"/>
        <color indexed="8"/>
        <rFont val="Times New Roman"/>
        <family val="1"/>
        <charset val="204"/>
      </rPr>
      <t>на оплату послуг демонтажу аварійного насосного обладнання на свердловині СТОВ "Росія"</t>
    </r>
    <r>
      <rPr>
        <sz val="12"/>
        <color indexed="8"/>
        <rFont val="Times New Roman"/>
        <family val="1"/>
        <charset val="204"/>
      </rPr>
      <t xml:space="preserve"> КЕКВ 2240,  за рахунок вільного залишку коштів станом на 01.01.2021 року </t>
    </r>
  </si>
  <si>
    <t>22.02.2021        №01-14/106</t>
  </si>
  <si>
    <t>02.03.2021 б/н</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</si>
  <si>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</si>
  <si>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23.02.2021        №27</t>
  </si>
  <si>
    <t>01.03.2021        №61</t>
  </si>
  <si>
    <t>02.03.2021        №430</t>
  </si>
  <si>
    <t xml:space="preserve">Додаткові кошти  в сумі 87000 грн. для оплати послуг по встановленню вікон в сумі 9400 грн. КЕКВ 2240, придбання вікон та дверей в сумі 50600 грн. КЕКВ 2210, оплати електроенергії   в сумі 22000 грн. КЕКВ 2273 та на оплату нарахування на заробітну плату по листу напрацездатності у зв'язку з вагітністю та пологами  в сумі 5000 грн. КЕКВ 2120 центру  надання соціальних послуг Новоукраїнської міської об'єднаної територіальної громади  </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</si>
  <si>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</si>
  <si>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02.03.2021        №62/01-20</t>
  </si>
  <si>
    <t>04.03.2021        №66/01-20</t>
  </si>
  <si>
    <t xml:space="preserve">Додаткові кошти  в сумі 1500 грн. для оплати за проходження навчання з охорони праці та пожежної безпеки КЕКВ 2282, за рахунок вільного залишку коштів станом на 01.01.2021 року </t>
  </si>
  <si>
    <t xml:space="preserve">0611021 </t>
  </si>
  <si>
    <t xml:space="preserve">09.03.2021        №01-14/135 </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</si>
  <si>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</si>
  <si>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09.03.2021        №01-14/134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</si>
  <si>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</si>
  <si>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</si>
  <si>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r>
      <t xml:space="preserve">Додаткові кошти в сумі 49000 грн. </t>
    </r>
    <r>
      <rPr>
        <b/>
        <sz val="12"/>
        <color indexed="8"/>
        <rFont val="Times New Roman"/>
        <family val="1"/>
        <charset val="204"/>
      </rPr>
      <t>на оплату поточного ремонту покрівлі приміщення виконавчого комітету</t>
    </r>
    <r>
      <rPr>
        <sz val="12"/>
        <color indexed="8"/>
        <rFont val="Times New Roman"/>
        <family val="1"/>
        <charset val="204"/>
      </rPr>
      <t xml:space="preserve">. КЕКВ 2240, за рахунок вільного залишку коштів станом на 01.01.2021 року </t>
    </r>
  </si>
  <si>
    <r>
      <t xml:space="preserve">Додаткові кошти в сумі 30000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</si>
  <si>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КНП "Центр первинної медико-санітарної допомоги" Новоукраїнської міської ради</t>
  </si>
  <si>
    <t>06.03.2021 б/н</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</si>
  <si>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</si>
  <si>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Додаткові кошти у сумі 1810 грн., збільшення фінансування за рахунок  вільного залишку коштів станом  на 01 січня 2021 року, на виплату одноразової допомоги,  згідно  до листа служби у справах дітей,  у зв'язку з уточненням списку дітей сирот та дітей позбавлених батьківського піклування, яким у 2021 році виповнюється 18 років, за рахунок вільного залишку коштів станом на 01.01.2021 року КЕКВ 2730 </t>
  </si>
  <si>
    <t xml:space="preserve">Додаткові кошти   в сумі 175000 грн. для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КЕКВ 3110, за рахунок вільного залишку коштів станом  на 01 січня 2021 року </t>
  </si>
  <si>
    <t xml:space="preserve">від 16 березня 2021 року № 187              </t>
  </si>
  <si>
    <t>2019-2021</t>
  </si>
  <si>
    <t xml:space="preserve">Додаткові кошти  в сумі 65000 грн. для оплати послуг по встановленню вікон в сумі 9400 грн. КЕКВ 2240, придбання вікон та дверей в сумі 50600 грн. КЕКВ 2210 та на оплату нарахування на заробітну плату по листу напрацездатності у зв'язку з вагітністю та пологами  в сумі 5000 грн. КЕКВ 2120 центру  надання соціальних послуг Новоукраїнської міської територіальної громади, за рахунок вільного залишку коштів станом на 01.01.2021 року  </t>
  </si>
  <si>
    <t xml:space="preserve">Додаткові кошти  в сумі 110000 грн. відповідно до клопотання  КП "Водокомунгосп"  для оплати електроенергії за березень в сумі 80000 грн.  та для оплати обов'язкових платежів та податків в сумі 30000 грн.,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</si>
  <si>
    <r>
      <t xml:space="preserve">Додаткові кошти в сумі  130000 грн.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t>
    </r>
    <r>
      <rPr>
        <b/>
        <sz val="12"/>
        <color indexed="8"/>
        <rFont val="Times New Roman"/>
        <family val="1"/>
        <charset val="204"/>
      </rPr>
      <t>оплати електроенергії за січень</t>
    </r>
    <r>
      <rPr>
        <sz val="12"/>
        <color indexed="8"/>
        <rFont val="Times New Roman"/>
        <family val="1"/>
        <charset val="204"/>
      </rPr>
      <t xml:space="preserve"> в сумі 40000 грн. та для оплати </t>
    </r>
    <r>
      <rPr>
        <b/>
        <sz val="12"/>
        <color indexed="8"/>
        <rFont val="Times New Roman"/>
        <family val="1"/>
        <charset val="204"/>
      </rPr>
      <t xml:space="preserve">обов'язкових платежів та податків </t>
    </r>
    <r>
      <rPr>
        <sz val="12"/>
        <color indexed="8"/>
        <rFont val="Times New Roman"/>
        <family val="1"/>
        <charset val="204"/>
      </rPr>
      <t xml:space="preserve">в сумі 90000 грн.,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r>
  </si>
  <si>
    <t>Додаткові кошти  в сумі 43000 грн. для поточного ремонту центрального входу МПК "Ювілейний" КЕКВ 2240, за рахунок вільного залишку коштів станом на 01.01.2021 року</t>
  </si>
  <si>
    <r>
      <t xml:space="preserve">Додаткові кошти в сумі 130000 грн.  </t>
    </r>
    <r>
      <rPr>
        <b/>
        <sz val="12"/>
        <color indexed="8"/>
        <rFont val="Times New Roman"/>
        <family val="1"/>
        <charset val="204"/>
      </rPr>
      <t>на  придбання трактора МТЗ 1523</t>
    </r>
    <r>
      <rPr>
        <sz val="12"/>
        <color indexed="8"/>
        <rFont val="Times New Roman"/>
        <family val="1"/>
        <charset val="204"/>
      </rPr>
      <t xml:space="preserve"> для  Новоукраїнського ЖКП КЕКВ 3110  за рахунок вільного залишку коштів станом  на 01 січня 2021 року</t>
    </r>
  </si>
  <si>
    <t>15.03.2021        №69/01-20</t>
  </si>
  <si>
    <t>09.03.2021 б/н</t>
  </si>
  <si>
    <t xml:space="preserve">Додаткові кошти  в сумі 76500 грн. для придбання мотокоси, захисного приладдя, паливних та витратних матеріалів у філію №1 МПК "Ювілейний" в сумі 5000 грн., придбання будівельних та витратних матеріалів для поточного та косметичного ремонту пам'ятників, що розташовані на прилеглій території  закладів культури в сумі 10000 грн., придбання будівельних та витратних матеріалів для поточного та косметичного ремонту входу до Новоукраїнської центральної бібліотеки приміщення МПК "Ювілейний" в сумі 2000 грн. КЕКВ 2210,  для оплати послуг прочистки зливних труб та ринв МПК "Ювілейний" та філії №1 МПК "Ювілейний" в сумі 6000 грн., послуг з навантаження та вивезення шлаку, листя та іншого сміття з прилеглих територій  закладів культури в сумі 20000 грн., послуг дератизації приміщень Захарівського СБК та Фурманівського сільського клубу в сумі 3000 грн., послуг спилювання та кронування дерев прилеглого парку філії №1 МПК "Ювілейний" (спилювання 16 дерев, кронування - 27 дерев) в сумі 29000 грн.  КЕКВ 2240, за рахунок вільного залишку коштів станом на 01.01.2021 року </t>
  </si>
  <si>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</si>
  <si>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</si>
  <si>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Додаток  8    
              до рішення Новоукраїнської міської ради від 16 березня 2021 року № 187       </t>
  </si>
  <si>
    <t xml:space="preserve">до рішення </t>
  </si>
  <si>
    <t>Секретар міської ради                                                                                                   Л. Вишневецька</t>
  </si>
  <si>
    <t xml:space="preserve">          Секретар міської ради                                                                                                                                                                          Л. Вишневецька        </t>
  </si>
  <si>
    <t xml:space="preserve">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</si>
</sst>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4"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u/>
      <sz val="14"/>
      <name val="Times New Roman Cyr"/>
      <family val="1"/>
      <charset val="204"/>
    </font>
    <font>
      <b/>
      <i/>
      <sz val="12"/>
      <name val="Times New Roman Cyr"/>
      <family val="1"/>
      <charset val="204"/>
    </font>
    <font>
      <b/>
      <i/>
      <sz val="12"/>
      <name val="Times New Roman Cyr"/>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4"/>
      <name val="Times New Roman Cyr"/>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rgb="FFFFFF00"/>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886">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1" fontId="7" fillId="3" borderId="1" xfId="2" applyNumberFormat="1" applyFont="1" applyFill="1" applyBorder="1" applyAlignment="1">
      <alignment horizontal="center" vertical="center"/>
    </xf>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49" fontId="48" fillId="0" borderId="0" xfId="2" applyNumberFormat="1" applyFont="1" applyBorder="1" applyAlignment="1">
      <alignment horizontal="center" vertical="center"/>
    </xf>
    <xf numFmtId="0" fontId="48" fillId="0" borderId="0" xfId="2" applyFont="1" applyBorder="1" applyAlignment="1">
      <alignment horizontal="left" vertical="center" wrapText="1"/>
    </xf>
    <xf numFmtId="166" fontId="51" fillId="0" borderId="0" xfId="2" applyNumberFormat="1" applyFont="1" applyBorder="1" applyAlignment="1">
      <alignment vertical="center" wrapText="1"/>
    </xf>
    <xf numFmtId="49" fontId="59" fillId="0" borderId="0" xfId="2" applyNumberFormat="1" applyFont="1" applyBorder="1" applyAlignment="1">
      <alignment horizontal="center" vertical="center"/>
    </xf>
    <xf numFmtId="0" fontId="59" fillId="0" borderId="0" xfId="2" applyFont="1" applyBorder="1" applyAlignment="1">
      <alignment horizontal="left" vertical="center" wrapText="1"/>
    </xf>
    <xf numFmtId="0" fontId="60" fillId="0" borderId="0" xfId="2" applyFont="1" applyBorder="1" applyAlignment="1">
      <alignment horizontal="center" vertical="center" wrapText="1"/>
    </xf>
    <xf numFmtId="168" fontId="59" fillId="0" borderId="0" xfId="2" applyNumberFormat="1" applyFont="1" applyBorder="1" applyAlignment="1">
      <alignment vertical="center"/>
    </xf>
    <xf numFmtId="0" fontId="59" fillId="0" borderId="0" xfId="2" applyFont="1" applyAlignment="1">
      <alignment vertical="center"/>
    </xf>
    <xf numFmtId="0" fontId="61"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2"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4" fillId="0" borderId="0" xfId="56" applyNumberFormat="1" applyFont="1" applyFill="1" applyBorder="1" applyAlignment="1" applyProtection="1">
      <alignment horizontal="center" vertical="top" wrapText="1"/>
    </xf>
    <xf numFmtId="0" fontId="64" fillId="0" borderId="0" xfId="56" applyNumberFormat="1" applyFont="1" applyFill="1" applyBorder="1" applyAlignment="1" applyProtection="1">
      <alignment horizontal="left" vertical="top" wrapText="1"/>
    </xf>
    <xf numFmtId="0" fontId="63"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3" fillId="0" borderId="0" xfId="56" applyNumberFormat="1" applyFont="1" applyFill="1" applyBorder="1" applyAlignment="1" applyProtection="1">
      <alignment horizontal="center" vertical="top"/>
    </xf>
    <xf numFmtId="0" fontId="65" fillId="0" borderId="0" xfId="56" applyNumberFormat="1" applyFont="1" applyFill="1" applyAlignment="1" applyProtection="1">
      <alignment horizontal="center"/>
    </xf>
    <xf numFmtId="0" fontId="62"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19" fillId="2" borderId="0" xfId="56" applyNumberFormat="1" applyFont="1" applyFill="1" applyBorder="1" applyAlignment="1" applyProtection="1"/>
    <xf numFmtId="0" fontId="70"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2" fillId="0" borderId="16" xfId="56" applyNumberFormat="1" applyFont="1" applyFill="1" applyBorder="1" applyAlignment="1">
      <alignment horizontal="center" vertical="center" wrapText="1"/>
    </xf>
    <xf numFmtId="49" fontId="72" fillId="0" borderId="17" xfId="56" applyNumberFormat="1" applyFont="1" applyFill="1" applyBorder="1" applyAlignment="1">
      <alignment horizontal="center" vertical="center" wrapText="1"/>
    </xf>
    <xf numFmtId="1" fontId="73" fillId="0" borderId="17" xfId="49" applyNumberFormat="1" applyFont="1" applyFill="1" applyBorder="1" applyAlignment="1">
      <alignment vertical="center"/>
    </xf>
    <xf numFmtId="1" fontId="72" fillId="0" borderId="17" xfId="49" applyNumberFormat="1" applyFont="1" applyFill="1" applyBorder="1" applyAlignment="1">
      <alignment vertical="center"/>
    </xf>
    <xf numFmtId="0" fontId="19" fillId="2" borderId="0" xfId="56" applyFont="1" applyFill="1" applyAlignment="1">
      <alignment vertical="center"/>
    </xf>
    <xf numFmtId="49" fontId="64" fillId="2" borderId="19" xfId="56" applyNumberFormat="1" applyFont="1" applyFill="1" applyBorder="1" applyAlignment="1">
      <alignment horizontal="center" vertical="center" wrapText="1"/>
    </xf>
    <xf numFmtId="49" fontId="64" fillId="2" borderId="20" xfId="56" applyNumberFormat="1"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1" fontId="64" fillId="2" borderId="20" xfId="49" applyNumberFormat="1" applyFont="1" applyFill="1" applyBorder="1" applyAlignment="1">
      <alignment horizontal="center" vertical="center"/>
    </xf>
    <xf numFmtId="1" fontId="11" fillId="2" borderId="21" xfId="49" applyNumberFormat="1" applyFont="1" applyFill="1" applyBorder="1" applyAlignment="1">
      <alignment horizontal="center" vertical="center"/>
    </xf>
    <xf numFmtId="0" fontId="19" fillId="2" borderId="0" xfId="56" applyNumberFormat="1" applyFont="1" applyFill="1" applyAlignment="1" applyProtection="1"/>
    <xf numFmtId="49" fontId="64" fillId="2" borderId="5" xfId="56" applyNumberFormat="1" applyFont="1" applyFill="1" applyBorder="1" applyAlignment="1">
      <alignment horizontal="center" vertical="center" wrapText="1"/>
    </xf>
    <xf numFmtId="49" fontId="64" fillId="2" borderId="1" xfId="56" applyNumberFormat="1"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4"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5" fillId="2" borderId="1" xfId="49" applyNumberFormat="1" applyFont="1" applyFill="1" applyBorder="1" applyAlignment="1">
      <alignment horizontal="center" vertical="center"/>
    </xf>
    <xf numFmtId="49" fontId="64" fillId="3" borderId="5" xfId="56" applyNumberFormat="1" applyFont="1" applyFill="1" applyBorder="1" applyAlignment="1">
      <alignment horizontal="center" vertical="center" wrapText="1"/>
    </xf>
    <xf numFmtId="49" fontId="15" fillId="3" borderId="1" xfId="56" applyNumberFormat="1" applyFont="1" applyFill="1" applyBorder="1" applyAlignment="1">
      <alignment horizontal="center" vertical="center" wrapText="1"/>
    </xf>
    <xf numFmtId="1" fontId="11" fillId="3" borderId="1" xfId="49" applyNumberFormat="1" applyFont="1" applyFill="1" applyBorder="1" applyAlignment="1">
      <alignment horizontal="center" vertical="center"/>
    </xf>
    <xf numFmtId="1" fontId="7" fillId="3" borderId="1" xfId="49" applyNumberFormat="1" applyFont="1" applyFill="1" applyBorder="1" applyAlignment="1">
      <alignment horizontal="center" vertical="center"/>
    </xf>
    <xf numFmtId="49" fontId="64"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49" fontId="15" fillId="0" borderId="5" xfId="56"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1" fontId="64" fillId="2" borderId="1" xfId="49" applyNumberFormat="1" applyFont="1" applyFill="1" applyBorder="1" applyAlignment="1">
      <alignment horizontal="center" vertical="center"/>
    </xf>
    <xf numFmtId="1" fontId="64"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4" fillId="2" borderId="5" xfId="2" applyNumberFormat="1" applyFont="1" applyFill="1" applyBorder="1" applyAlignment="1">
      <alignment horizontal="center"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49" fontId="64" fillId="2" borderId="1" xfId="2" applyNumberFormat="1" applyFont="1" applyFill="1" applyBorder="1" applyAlignment="1">
      <alignment horizontal="center" vertical="center" wrapText="1"/>
    </xf>
    <xf numFmtId="1" fontId="76" fillId="2" borderId="1" xfId="1" applyNumberFormat="1" applyFont="1" applyFill="1" applyBorder="1" applyAlignment="1">
      <alignment horizontal="center" vertical="center"/>
    </xf>
    <xf numFmtId="49" fontId="75" fillId="2" borderId="5" xfId="56" applyNumberFormat="1" applyFont="1" applyFill="1" applyBorder="1" applyAlignment="1">
      <alignment horizontal="center" vertical="center" wrapText="1"/>
    </xf>
    <xf numFmtId="49" fontId="75" fillId="3" borderId="5" xfId="56" applyNumberFormat="1"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1" fontId="19" fillId="2" borderId="0" xfId="56" applyNumberFormat="1" applyFont="1" applyFill="1"/>
    <xf numFmtId="0" fontId="77" fillId="2" borderId="1" xfId="1" applyFont="1" applyFill="1" applyBorder="1" applyAlignment="1">
      <alignment horizontal="center" vertical="center"/>
    </xf>
    <xf numFmtId="0" fontId="76"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8" fillId="2" borderId="1" xfId="1" applyFont="1" applyFill="1" applyBorder="1" applyAlignment="1">
      <alignment horizontal="center" vertical="center"/>
    </xf>
    <xf numFmtId="0" fontId="76" fillId="0" borderId="1" xfId="1" applyFont="1" applyFill="1" applyBorder="1" applyAlignment="1">
      <alignment horizontal="center" vertical="center"/>
    </xf>
    <xf numFmtId="1" fontId="75"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5" fillId="2" borderId="12" xfId="49" applyNumberFormat="1" applyFont="1" applyFill="1" applyBorder="1" applyAlignment="1">
      <alignment horizontal="center" vertical="center"/>
    </xf>
    <xf numFmtId="49" fontId="64" fillId="2" borderId="22" xfId="2" applyNumberFormat="1" applyFont="1" applyFill="1" applyBorder="1" applyAlignment="1">
      <alignment horizontal="center" vertical="center" wrapText="1"/>
    </xf>
    <xf numFmtId="49" fontId="64" fillId="2" borderId="12" xfId="2" applyNumberFormat="1" applyFont="1" applyFill="1" applyBorder="1" applyAlignment="1">
      <alignment horizontal="center" vertical="center" wrapText="1"/>
    </xf>
    <xf numFmtId="1" fontId="74"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0" borderId="59" xfId="56" applyNumberFormat="1" applyFont="1" applyFill="1" applyBorder="1" applyAlignment="1" applyProtection="1"/>
    <xf numFmtId="0" fontId="19" fillId="2" borderId="59" xfId="56" applyNumberFormat="1" applyFont="1" applyFill="1" applyBorder="1" applyAlignment="1" applyProtection="1"/>
    <xf numFmtId="0" fontId="62"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2" fillId="0" borderId="0" xfId="56" applyNumberFormat="1" applyFont="1" applyFill="1" applyAlignment="1" applyProtection="1"/>
    <xf numFmtId="0" fontId="62"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15" fillId="0" borderId="12" xfId="2" applyFont="1" applyFill="1" applyBorder="1" applyAlignment="1">
      <alignment horizontal="center" vertical="top" wrapText="1"/>
    </xf>
    <xf numFmtId="0" fontId="11" fillId="0" borderId="1" xfId="2" applyFont="1" applyFill="1" applyBorder="1" applyAlignment="1">
      <alignment horizontal="centerContinuous" vertical="center"/>
    </xf>
    <xf numFmtId="164" fontId="11" fillId="0" borderId="1" xfId="2" applyNumberFormat="1" applyFont="1" applyFill="1" applyBorder="1" applyAlignment="1">
      <alignment horizontal="center" vertical="center"/>
    </xf>
    <xf numFmtId="0" fontId="48" fillId="0" borderId="0" xfId="2" applyFont="1" applyFill="1" applyAlignment="1">
      <alignment vertical="center"/>
    </xf>
    <xf numFmtId="49" fontId="80"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2" fillId="0" borderId="0" xfId="2" applyNumberFormat="1" applyFont="1" applyFill="1" applyAlignment="1">
      <alignment vertical="center"/>
    </xf>
    <xf numFmtId="0" fontId="81" fillId="0" borderId="0" xfId="1" applyFont="1" applyAlignment="1">
      <alignment horizontal="center"/>
    </xf>
    <xf numFmtId="0" fontId="81"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3"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5"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5" fillId="0" borderId="53"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wrapText="1"/>
    </xf>
    <xf numFmtId="4" fontId="85" fillId="0" borderId="44" xfId="2" applyNumberFormat="1" applyFont="1" applyFill="1" applyBorder="1" applyAlignment="1">
      <alignment horizontal="center" vertical="center"/>
    </xf>
    <xf numFmtId="165" fontId="85" fillId="0" borderId="44" xfId="2" applyNumberFormat="1" applyFont="1" applyFill="1" applyBorder="1" applyAlignment="1">
      <alignment horizontal="center" vertical="center"/>
    </xf>
    <xf numFmtId="49" fontId="85" fillId="0" borderId="47" xfId="2" applyNumberFormat="1" applyFont="1" applyFill="1" applyBorder="1" applyAlignment="1">
      <alignment horizontal="center" vertical="top"/>
    </xf>
    <xf numFmtId="0" fontId="85" fillId="0" borderId="49" xfId="2" applyFont="1" applyFill="1" applyBorder="1" applyAlignment="1">
      <alignment vertical="top" wrapText="1"/>
    </xf>
    <xf numFmtId="167" fontId="85" fillId="0" borderId="47" xfId="2" applyNumberFormat="1" applyFont="1" applyFill="1" applyBorder="1" applyAlignment="1">
      <alignment vertical="top" wrapText="1"/>
    </xf>
    <xf numFmtId="165" fontId="85" fillId="0" borderId="47" xfId="2" applyNumberFormat="1" applyFont="1" applyFill="1" applyBorder="1" applyAlignment="1">
      <alignment horizontal="right" vertical="top"/>
    </xf>
    <xf numFmtId="2" fontId="85" fillId="0" borderId="47"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wrapText="1"/>
    </xf>
    <xf numFmtId="4" fontId="85" fillId="0" borderId="47" xfId="2" applyNumberFormat="1" applyFont="1" applyFill="1" applyBorder="1" applyAlignment="1">
      <alignment horizontal="center" vertical="center"/>
    </xf>
    <xf numFmtId="165" fontId="85" fillId="0" borderId="47" xfId="2" applyNumberFormat="1" applyFont="1" applyFill="1" applyBorder="1" applyAlignment="1">
      <alignment horizontal="center" vertical="center"/>
    </xf>
    <xf numFmtId="49" fontId="85" fillId="0" borderId="64" xfId="2" applyNumberFormat="1" applyFont="1" applyFill="1" applyBorder="1" applyAlignment="1">
      <alignment horizontal="center" vertical="top"/>
    </xf>
    <xf numFmtId="0" fontId="85" fillId="0" borderId="65" xfId="2" applyFont="1" applyFill="1" applyBorder="1" applyAlignment="1">
      <alignment vertical="top" wrapText="1"/>
    </xf>
    <xf numFmtId="167" fontId="85" fillId="0" borderId="64" xfId="2" applyNumberFormat="1" applyFont="1" applyFill="1" applyBorder="1" applyAlignment="1">
      <alignment vertical="top" wrapText="1"/>
    </xf>
    <xf numFmtId="165" fontId="85" fillId="0" borderId="65" xfId="2" applyNumberFormat="1" applyFont="1" applyFill="1" applyBorder="1" applyAlignment="1">
      <alignment horizontal="right" vertical="top"/>
    </xf>
    <xf numFmtId="2" fontId="85" fillId="0" borderId="64" xfId="2" applyNumberFormat="1" applyFont="1" applyFill="1" applyBorder="1" applyAlignment="1">
      <alignment horizontal="center" vertical="center"/>
    </xf>
    <xf numFmtId="2" fontId="85" fillId="0" borderId="66" xfId="2" applyNumberFormat="1" applyFont="1" applyFill="1" applyBorder="1" applyAlignment="1">
      <alignment horizontal="center" vertical="center"/>
    </xf>
    <xf numFmtId="165" fontId="85" fillId="0" borderId="64" xfId="2" applyNumberFormat="1" applyFont="1" applyFill="1" applyBorder="1" applyAlignment="1">
      <alignment horizontal="right" vertical="top"/>
    </xf>
    <xf numFmtId="4" fontId="85" fillId="0" borderId="64" xfId="2" applyNumberFormat="1" applyFont="1" applyFill="1" applyBorder="1" applyAlignment="1">
      <alignment horizontal="center" vertical="center"/>
    </xf>
    <xf numFmtId="165" fontId="85" fillId="0" borderId="64" xfId="2" applyNumberFormat="1" applyFont="1" applyFill="1" applyBorder="1" applyAlignment="1">
      <alignment horizontal="center" vertical="center"/>
    </xf>
    <xf numFmtId="49" fontId="85" fillId="0" borderId="49" xfId="2" applyNumberFormat="1" applyFont="1" applyFill="1" applyBorder="1" applyAlignment="1">
      <alignment horizontal="center" vertical="center"/>
    </xf>
    <xf numFmtId="166" fontId="85" fillId="0" borderId="47" xfId="2" applyNumberFormat="1" applyFont="1" applyFill="1" applyBorder="1" applyAlignment="1">
      <alignment horizontal="center" vertical="center"/>
    </xf>
    <xf numFmtId="165" fontId="85" fillId="0" borderId="49" xfId="2" applyNumberFormat="1" applyFont="1" applyFill="1" applyBorder="1" applyAlignment="1">
      <alignment horizontal="right" vertical="top"/>
    </xf>
    <xf numFmtId="166" fontId="85" fillId="0" borderId="47" xfId="2" applyNumberFormat="1" applyFont="1" applyFill="1" applyBorder="1" applyAlignment="1">
      <alignment horizontal="right" vertical="top"/>
    </xf>
    <xf numFmtId="49" fontId="85" fillId="0" borderId="1" xfId="2" applyNumberFormat="1" applyFont="1" applyFill="1" applyBorder="1" applyAlignment="1">
      <alignment horizontal="center" vertical="center"/>
    </xf>
    <xf numFmtId="2" fontId="85" fillId="0" borderId="1"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center" wrapText="1"/>
    </xf>
    <xf numFmtId="165" fontId="85" fillId="0" borderId="1" xfId="2" applyNumberFormat="1" applyFont="1" applyFill="1" applyBorder="1" applyAlignment="1">
      <alignment horizontal="center" vertical="center"/>
    </xf>
    <xf numFmtId="166" fontId="85" fillId="0" borderId="6" xfId="2" applyNumberFormat="1" applyFont="1" applyFill="1" applyBorder="1" applyAlignment="1">
      <alignment horizontal="center" vertical="center"/>
    </xf>
    <xf numFmtId="166" fontId="85"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5" fillId="0" borderId="65" xfId="2" applyNumberFormat="1" applyFont="1" applyFill="1" applyBorder="1" applyAlignment="1">
      <alignment horizontal="right" vertical="top"/>
    </xf>
    <xf numFmtId="4" fontId="85" fillId="0" borderId="50" xfId="2" applyNumberFormat="1" applyFont="1" applyFill="1" applyBorder="1" applyAlignment="1">
      <alignment horizontal="center" vertical="center" wrapText="1"/>
    </xf>
    <xf numFmtId="165" fontId="85" fillId="0" borderId="50" xfId="2" applyNumberFormat="1" applyFont="1" applyFill="1" applyBorder="1" applyAlignment="1">
      <alignment horizontal="center" vertical="center" wrapText="1"/>
    </xf>
    <xf numFmtId="165" fontId="88" fillId="0" borderId="47" xfId="2" applyNumberFormat="1" applyFont="1" applyFill="1" applyBorder="1" applyAlignment="1">
      <alignment horizontal="center" vertical="center"/>
    </xf>
    <xf numFmtId="167" fontId="85" fillId="0" borderId="49" xfId="2" applyNumberFormat="1" applyFont="1" applyFill="1" applyBorder="1" applyAlignment="1">
      <alignment vertical="top" wrapText="1"/>
    </xf>
    <xf numFmtId="49" fontId="91" fillId="0" borderId="47" xfId="2" applyNumberFormat="1" applyFont="1" applyFill="1" applyBorder="1" applyAlignment="1">
      <alignment horizontal="center" vertical="top"/>
    </xf>
    <xf numFmtId="166" fontId="91" fillId="0" borderId="49" xfId="2" applyNumberFormat="1" applyFont="1" applyFill="1" applyBorder="1" applyAlignment="1">
      <alignment horizontal="right" vertical="top"/>
    </xf>
    <xf numFmtId="2" fontId="91" fillId="0" borderId="47"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xf>
    <xf numFmtId="4" fontId="91" fillId="0" borderId="47" xfId="2" applyNumberFormat="1" applyFont="1" applyFill="1" applyBorder="1" applyAlignment="1">
      <alignment horizontal="center" vertical="center"/>
    </xf>
    <xf numFmtId="165" fontId="91" fillId="0" borderId="50" xfId="2" applyNumberFormat="1" applyFont="1" applyFill="1" applyBorder="1" applyAlignment="1">
      <alignment horizontal="center" vertical="center"/>
    </xf>
    <xf numFmtId="165" fontId="85" fillId="0" borderId="50" xfId="2" applyNumberFormat="1" applyFont="1" applyFill="1" applyBorder="1" applyAlignment="1">
      <alignment horizontal="center" vertical="center"/>
    </xf>
    <xf numFmtId="165" fontId="85" fillId="0" borderId="46" xfId="2" applyNumberFormat="1" applyFont="1" applyFill="1" applyBorder="1" applyAlignment="1">
      <alignment horizontal="center" vertical="center"/>
    </xf>
    <xf numFmtId="49" fontId="91" fillId="0" borderId="64" xfId="2" applyNumberFormat="1" applyFont="1" applyFill="1" applyBorder="1" applyAlignment="1">
      <alignment horizontal="center" vertical="top"/>
    </xf>
    <xf numFmtId="167" fontId="91" fillId="0" borderId="65" xfId="2" applyNumberFormat="1" applyFont="1" applyFill="1" applyBorder="1" applyAlignment="1">
      <alignment vertical="top" wrapText="1"/>
    </xf>
    <xf numFmtId="167" fontId="91" fillId="0" borderId="49" xfId="2" applyNumberFormat="1" applyFont="1" applyFill="1" applyBorder="1" applyAlignment="1">
      <alignment vertical="top" wrapText="1"/>
    </xf>
    <xf numFmtId="165" fontId="85" fillId="0" borderId="66" xfId="2" applyNumberFormat="1" applyFont="1" applyFill="1" applyBorder="1" applyAlignment="1">
      <alignment horizontal="center" vertical="center"/>
    </xf>
    <xf numFmtId="167" fontId="85" fillId="0" borderId="65" xfId="2" applyNumberFormat="1" applyFont="1" applyFill="1" applyBorder="1" applyAlignment="1">
      <alignment vertical="top" wrapText="1"/>
    </xf>
    <xf numFmtId="166" fontId="85" fillId="0" borderId="64" xfId="2" applyNumberFormat="1" applyFont="1" applyFill="1" applyBorder="1" applyAlignment="1">
      <alignment horizontal="right" vertical="top"/>
    </xf>
    <xf numFmtId="0" fontId="91" fillId="0" borderId="48" xfId="2" applyFont="1" applyFill="1" applyBorder="1" applyAlignment="1">
      <alignment vertical="top" wrapText="1"/>
    </xf>
    <xf numFmtId="166" fontId="91" fillId="0" borderId="64" xfId="2" applyNumberFormat="1" applyFont="1" applyFill="1" applyBorder="1" applyAlignment="1">
      <alignment horizontal="right" vertical="top"/>
    </xf>
    <xf numFmtId="2" fontId="91" fillId="0" borderId="64" xfId="2" applyNumberFormat="1" applyFont="1" applyFill="1" applyBorder="1" applyAlignment="1">
      <alignment horizontal="center" vertical="center"/>
    </xf>
    <xf numFmtId="165" fontId="91" fillId="0" borderId="47" xfId="2" applyNumberFormat="1" applyFont="1" applyFill="1" applyBorder="1" applyAlignment="1">
      <alignment horizontal="center" vertical="center"/>
    </xf>
    <xf numFmtId="165" fontId="91"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1" fillId="0" borderId="65" xfId="2" applyFont="1" applyFill="1" applyBorder="1" applyAlignment="1">
      <alignment vertical="top" wrapText="1"/>
    </xf>
    <xf numFmtId="167" fontId="91" fillId="0" borderId="64" xfId="2" applyNumberFormat="1" applyFont="1" applyFill="1" applyBorder="1" applyAlignment="1">
      <alignment vertical="top" wrapText="1"/>
    </xf>
    <xf numFmtId="166" fontId="91" fillId="0" borderId="65" xfId="2" applyNumberFormat="1" applyFont="1" applyFill="1" applyBorder="1" applyAlignment="1">
      <alignment horizontal="right" vertical="top"/>
    </xf>
    <xf numFmtId="2" fontId="91" fillId="0" borderId="66"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wrapText="1"/>
    </xf>
    <xf numFmtId="167" fontId="91" fillId="0" borderId="47" xfId="2" applyNumberFormat="1" applyFont="1" applyFill="1" applyBorder="1" applyAlignment="1">
      <alignment vertical="top" wrapText="1"/>
    </xf>
    <xf numFmtId="166" fontId="91"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5"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5" fillId="0" borderId="45" xfId="2" applyNumberFormat="1" applyFont="1" applyFill="1" applyBorder="1" applyAlignment="1">
      <alignment horizontal="right" vertical="top"/>
    </xf>
    <xf numFmtId="2" fontId="85" fillId="0" borderId="44"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5" fillId="0" borderId="47" xfId="2" applyNumberFormat="1" applyFont="1" applyFill="1" applyBorder="1" applyAlignment="1">
      <alignment horizontal="center" vertical="center"/>
    </xf>
    <xf numFmtId="0" fontId="82" fillId="0" borderId="0" xfId="2" applyFont="1" applyFill="1" applyAlignment="1">
      <alignment vertical="center"/>
    </xf>
    <xf numFmtId="49" fontId="92" fillId="0" borderId="47" xfId="2" applyNumberFormat="1" applyFont="1" applyFill="1" applyBorder="1" applyAlignment="1">
      <alignment horizontal="center" vertical="top"/>
    </xf>
    <xf numFmtId="167" fontId="92" fillId="0" borderId="49" xfId="2" applyNumberFormat="1" applyFont="1" applyFill="1" applyBorder="1" applyAlignment="1">
      <alignment vertical="top" wrapText="1"/>
    </xf>
    <xf numFmtId="167" fontId="92" fillId="0" borderId="47" xfId="2" applyNumberFormat="1" applyFont="1" applyFill="1" applyBorder="1" applyAlignment="1">
      <alignment vertical="top" wrapText="1"/>
    </xf>
    <xf numFmtId="168" fontId="85"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3" fillId="2" borderId="5" xfId="2" applyNumberFormat="1" applyFont="1" applyFill="1" applyBorder="1" applyAlignment="1">
      <alignment horizontal="center" vertical="center" wrapText="1"/>
    </xf>
    <xf numFmtId="49" fontId="93" fillId="2" borderId="1" xfId="56" applyNumberFormat="1" applyFont="1" applyFill="1" applyBorder="1" applyAlignment="1">
      <alignment horizontal="center" vertical="center" wrapText="1"/>
    </xf>
    <xf numFmtId="49" fontId="85"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5" fillId="0" borderId="66" xfId="2" applyNumberFormat="1" applyFont="1" applyFill="1" applyBorder="1" applyAlignment="1">
      <alignment horizontal="center" vertical="center" wrapText="1"/>
    </xf>
    <xf numFmtId="168" fontId="85"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3"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2" fillId="2" borderId="3" xfId="56" applyFont="1" applyFill="1" applyBorder="1" applyAlignment="1">
      <alignment horizontal="center" vertical="center" wrapText="1"/>
    </xf>
    <xf numFmtId="49" fontId="85" fillId="0" borderId="61" xfId="2" applyNumberFormat="1" applyFont="1" applyFill="1" applyBorder="1" applyAlignment="1">
      <alignment horizontal="center" vertical="top"/>
    </xf>
    <xf numFmtId="2" fontId="85" fillId="0" borderId="31" xfId="2" applyNumberFormat="1" applyFont="1" applyFill="1" applyBorder="1" applyAlignment="1">
      <alignment horizontal="center" vertical="center"/>
    </xf>
    <xf numFmtId="2" fontId="85"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5" fillId="0" borderId="31" xfId="2" applyNumberFormat="1" applyFont="1" applyFill="1" applyBorder="1" applyAlignment="1">
      <alignment horizontal="center" vertical="center"/>
    </xf>
    <xf numFmtId="168" fontId="85"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3"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2" fillId="2" borderId="8" xfId="56" applyFont="1" applyFill="1" applyBorder="1" applyAlignment="1">
      <alignment horizontal="center" vertical="center" wrapText="1"/>
    </xf>
    <xf numFmtId="49" fontId="85" fillId="0" borderId="67" xfId="2" applyNumberFormat="1" applyFont="1" applyFill="1" applyBorder="1" applyAlignment="1">
      <alignment horizontal="center" vertical="top"/>
    </xf>
    <xf numFmtId="2" fontId="85" fillId="0" borderId="35" xfId="2" applyNumberFormat="1" applyFont="1" applyFill="1" applyBorder="1" applyAlignment="1">
      <alignment horizontal="center" vertical="center"/>
    </xf>
    <xf numFmtId="2" fontId="85"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5" fillId="0" borderId="35" xfId="2" applyNumberFormat="1" applyFont="1" applyFill="1" applyBorder="1" applyAlignment="1">
      <alignment horizontal="center" vertical="center"/>
    </xf>
    <xf numFmtId="168" fontId="85" fillId="0" borderId="35" xfId="2" applyNumberFormat="1" applyFont="1" applyFill="1" applyBorder="1" applyAlignment="1">
      <alignment horizontal="center" vertical="center"/>
    </xf>
    <xf numFmtId="166" fontId="85" fillId="0" borderId="44" xfId="2" applyNumberFormat="1" applyFont="1" applyFill="1" applyBorder="1" applyAlignment="1">
      <alignment horizontal="right" vertical="top"/>
    </xf>
    <xf numFmtId="168" fontId="85" fillId="0" borderId="44" xfId="2" applyNumberFormat="1" applyFont="1" applyFill="1" applyBorder="1" applyAlignment="1">
      <alignment horizontal="center" vertical="center"/>
    </xf>
    <xf numFmtId="0" fontId="93" fillId="2" borderId="1" xfId="2" applyFont="1" applyFill="1" applyBorder="1" applyAlignment="1">
      <alignment horizontal="left" vertical="center" wrapText="1"/>
    </xf>
    <xf numFmtId="166" fontId="85" fillId="0" borderId="47" xfId="2" applyNumberFormat="1" applyFont="1" applyFill="1" applyBorder="1" applyAlignment="1">
      <alignment horizontal="right" vertical="center"/>
    </xf>
    <xf numFmtId="2" fontId="85" fillId="2" borderId="47" xfId="2" applyNumberFormat="1" applyFont="1" applyFill="1" applyBorder="1" applyAlignment="1">
      <alignment horizontal="center" vertical="center"/>
    </xf>
    <xf numFmtId="2" fontId="85"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5" fillId="0" borderId="47" xfId="2" applyNumberFormat="1" applyFont="1" applyFill="1" applyBorder="1" applyAlignment="1">
      <alignment horizontal="right" vertical="top"/>
    </xf>
    <xf numFmtId="2" fontId="85" fillId="0" borderId="50" xfId="2" applyNumberFormat="1" applyFont="1" applyFill="1" applyBorder="1" applyAlignment="1">
      <alignment horizontal="right" vertical="top"/>
    </xf>
    <xf numFmtId="2" fontId="85" fillId="0" borderId="50" xfId="2" applyNumberFormat="1" applyFont="1" applyFill="1" applyBorder="1" applyAlignment="1">
      <alignment horizontal="right" vertical="top" wrapText="1"/>
    </xf>
    <xf numFmtId="168" fontId="85" fillId="0" borderId="47" xfId="2" applyNumberFormat="1" applyFont="1" applyFill="1" applyBorder="1" applyAlignment="1">
      <alignment horizontal="right" vertical="top"/>
    </xf>
    <xf numFmtId="2" fontId="91" fillId="0" borderId="47" xfId="2" applyNumberFormat="1" applyFont="1" applyFill="1" applyBorder="1" applyAlignment="1">
      <alignment horizontal="right" vertical="top"/>
    </xf>
    <xf numFmtId="165" fontId="91" fillId="0" borderId="47" xfId="2" applyNumberFormat="1" applyFont="1" applyFill="1" applyBorder="1" applyAlignment="1">
      <alignment horizontal="right" vertical="top"/>
    </xf>
    <xf numFmtId="168" fontId="91" fillId="0" borderId="47" xfId="2" applyNumberFormat="1" applyFont="1" applyFill="1" applyBorder="1" applyAlignment="1">
      <alignment horizontal="right" vertical="top"/>
    </xf>
    <xf numFmtId="165" fontId="91" fillId="0" borderId="49" xfId="2" applyNumberFormat="1" applyFont="1" applyFill="1" applyBorder="1" applyAlignment="1">
      <alignment horizontal="right" vertical="top"/>
    </xf>
    <xf numFmtId="2" fontId="91" fillId="0" borderId="50" xfId="2" applyNumberFormat="1" applyFont="1" applyFill="1" applyBorder="1" applyAlignment="1">
      <alignment horizontal="right" vertical="top"/>
    </xf>
    <xf numFmtId="165" fontId="91" fillId="0" borderId="50" xfId="2" applyNumberFormat="1" applyFont="1" applyFill="1" applyBorder="1" applyAlignment="1">
      <alignment horizontal="right" vertical="top"/>
    </xf>
    <xf numFmtId="168" fontId="91" fillId="0" borderId="50" xfId="2" applyNumberFormat="1" applyFont="1" applyFill="1" applyBorder="1" applyAlignment="1">
      <alignment horizontal="right" vertical="top"/>
    </xf>
    <xf numFmtId="165" fontId="85" fillId="0" borderId="50" xfId="2" applyNumberFormat="1" applyFont="1" applyFill="1" applyBorder="1" applyAlignment="1">
      <alignment horizontal="right" vertical="top"/>
    </xf>
    <xf numFmtId="168" fontId="85" fillId="0" borderId="50" xfId="2" applyNumberFormat="1" applyFont="1" applyFill="1" applyBorder="1" applyAlignment="1">
      <alignment horizontal="right" vertical="top"/>
    </xf>
    <xf numFmtId="2" fontId="85" fillId="0" borderId="64" xfId="2" applyNumberFormat="1" applyFont="1" applyFill="1" applyBorder="1" applyAlignment="1">
      <alignment horizontal="right" vertical="top"/>
    </xf>
    <xf numFmtId="2" fontId="85" fillId="0" borderId="66" xfId="2" applyNumberFormat="1" applyFont="1" applyFill="1" applyBorder="1" applyAlignment="1">
      <alignment horizontal="right" vertical="top"/>
    </xf>
    <xf numFmtId="165" fontId="85" fillId="0" borderId="66" xfId="2" applyNumberFormat="1" applyFont="1" applyFill="1" applyBorder="1" applyAlignment="1">
      <alignment horizontal="right" vertical="top"/>
    </xf>
    <xf numFmtId="168" fontId="85"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5"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6" fillId="0" borderId="38" xfId="2" applyNumberFormat="1" applyFont="1" applyFill="1" applyBorder="1" applyAlignment="1" applyProtection="1">
      <alignment horizontal="center" vertical="top"/>
      <protection locked="0"/>
    </xf>
    <xf numFmtId="166" fontId="96" fillId="0" borderId="38" xfId="2" applyNumberFormat="1" applyFont="1" applyFill="1" applyBorder="1" applyAlignment="1" applyProtection="1">
      <alignment horizontal="right" vertical="top"/>
      <protection locked="0"/>
    </xf>
    <xf numFmtId="169" fontId="96" fillId="0" borderId="38" xfId="2" applyNumberFormat="1" applyFont="1" applyFill="1" applyBorder="1" applyAlignment="1" applyProtection="1">
      <alignment horizontal="right" vertical="top"/>
      <protection locked="0"/>
    </xf>
    <xf numFmtId="165" fontId="96" fillId="0" borderId="38" xfId="2" applyNumberFormat="1" applyFont="1" applyFill="1" applyBorder="1" applyAlignment="1" applyProtection="1">
      <alignment horizontal="right" vertical="top"/>
      <protection locked="0"/>
    </xf>
    <xf numFmtId="4" fontId="96"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7"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80"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6" fillId="0" borderId="0" xfId="2" applyFont="1" applyAlignment="1">
      <alignment vertical="center" wrapText="1"/>
    </xf>
    <xf numFmtId="4" fontId="64"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6" fillId="0" borderId="0" xfId="2" applyFont="1" applyAlignment="1">
      <alignment horizontal="center" vertical="center" wrapText="1"/>
    </xf>
    <xf numFmtId="0" fontId="7" fillId="2" borderId="19" xfId="2" applyFont="1" applyFill="1" applyBorder="1" applyAlignment="1">
      <alignment horizontal="left" vertical="center" wrapText="1"/>
    </xf>
    <xf numFmtId="49" fontId="7" fillId="2" borderId="20" xfId="2" applyNumberFormat="1" applyFont="1" applyFill="1" applyBorder="1" applyAlignment="1">
      <alignment horizontal="center" vertical="center" wrapText="1"/>
    </xf>
    <xf numFmtId="4" fontId="7" fillId="2" borderId="20" xfId="2" applyNumberFormat="1" applyFont="1" applyFill="1" applyBorder="1" applyAlignment="1">
      <alignment horizontal="center"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8"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0" fontId="7" fillId="2" borderId="6" xfId="2" applyFont="1" applyFill="1" applyBorder="1" applyAlignment="1">
      <alignment horizontal="left" vertical="center" wrapText="1"/>
    </xf>
    <xf numFmtId="49" fontId="7" fillId="2" borderId="5" xfId="56" applyNumberFormat="1" applyFont="1" applyFill="1" applyBorder="1" applyAlignment="1">
      <alignment horizontal="center" vertical="center" wrapText="1"/>
    </xf>
    <xf numFmtId="0" fontId="15" fillId="2" borderId="6" xfId="2" applyFont="1" applyFill="1" applyBorder="1" applyAlignment="1">
      <alignment horizontal="left" vertical="center" wrapText="1"/>
    </xf>
    <xf numFmtId="2" fontId="15" fillId="2" borderId="0" xfId="2" applyNumberFormat="1" applyFont="1" applyFill="1" applyAlignment="1">
      <alignment horizontal="center" vertical="center" wrapText="1"/>
    </xf>
    <xf numFmtId="2" fontId="15" fillId="2" borderId="1" xfId="2" applyNumberFormat="1" applyFont="1" applyFill="1" applyBorder="1" applyAlignment="1">
      <alignment horizontal="center" vertical="center" wrapText="1"/>
    </xf>
    <xf numFmtId="49" fontId="15" fillId="2" borderId="57" xfId="2" applyNumberFormat="1" applyFont="1" applyFill="1" applyBorder="1" applyAlignment="1">
      <alignment horizontal="center" vertical="center" wrapText="1"/>
    </xf>
    <xf numFmtId="4" fontId="15" fillId="2" borderId="56" xfId="2" applyNumberFormat="1" applyFont="1" applyFill="1" applyBorder="1" applyAlignment="1">
      <alignment horizontal="center" vertical="center" wrapText="1"/>
    </xf>
    <xf numFmtId="0" fontId="15" fillId="2" borderId="6" xfId="56" applyFont="1" applyFill="1" applyBorder="1" applyAlignment="1">
      <alignment vertical="center" wrapText="1"/>
    </xf>
    <xf numFmtId="0" fontId="98"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15" fillId="2" borderId="20"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4" fontId="15"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4" fontId="7" fillId="0" borderId="69" xfId="2" applyNumberFormat="1" applyFont="1" applyFill="1" applyBorder="1" applyAlignment="1">
      <alignment horizontal="center" vertical="center" wrapText="1"/>
    </xf>
    <xf numFmtId="14" fontId="75" fillId="2" borderId="1" xfId="2" applyNumberFormat="1" applyFont="1" applyFill="1" applyBorder="1" applyAlignment="1">
      <alignment horizontal="center" vertical="center" wrapText="1"/>
    </xf>
    <xf numFmtId="4" fontId="15" fillId="0" borderId="69" xfId="2" applyNumberFormat="1" applyFont="1" applyFill="1" applyBorder="1" applyAlignment="1">
      <alignment horizontal="center"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15" fillId="2" borderId="12" xfId="2" applyNumberFormat="1"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4" fillId="2" borderId="63" xfId="2" applyNumberFormat="1" applyFont="1" applyFill="1" applyBorder="1" applyAlignment="1">
      <alignment horizontal="center" vertical="center" wrapText="1"/>
    </xf>
    <xf numFmtId="4" fontId="64"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0" fontId="7" fillId="2" borderId="6" xfId="56" applyFont="1" applyFill="1" applyBorder="1" applyAlignment="1">
      <alignment vertical="center" wrapText="1"/>
    </xf>
    <xf numFmtId="0" fontId="15" fillId="0" borderId="0" xfId="2" applyFont="1" applyAlignment="1">
      <alignment horizontal="center" vertical="center"/>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4" fillId="0" borderId="63" xfId="2" applyNumberFormat="1" applyFont="1" applyFill="1" applyBorder="1" applyAlignment="1">
      <alignment horizontal="center" vertical="center" wrapText="1"/>
    </xf>
    <xf numFmtId="4" fontId="64" fillId="0" borderId="17" xfId="2" applyNumberFormat="1" applyFont="1" applyFill="1" applyBorder="1" applyAlignment="1">
      <alignment horizontal="center" vertical="center" wrapText="1"/>
    </xf>
    <xf numFmtId="4" fontId="64" fillId="0" borderId="18" xfId="2" applyNumberFormat="1" applyFont="1" applyFill="1" applyBorder="1" applyAlignment="1">
      <alignment horizontal="center" vertical="center" wrapText="1"/>
    </xf>
    <xf numFmtId="4" fontId="66" fillId="0" borderId="0" xfId="2" applyNumberFormat="1" applyFont="1" applyAlignment="1">
      <alignment vertical="center" wrapText="1"/>
    </xf>
    <xf numFmtId="4" fontId="64"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6" fillId="0" borderId="0" xfId="2" applyNumberFormat="1" applyFont="1" applyAlignment="1">
      <alignment horizontal="center" vertical="center" wrapText="1"/>
    </xf>
    <xf numFmtId="4" fontId="66" fillId="0" borderId="0" xfId="2" applyNumberFormat="1" applyFont="1" applyAlignment="1">
      <alignment horizontal="right" vertical="center" wrapText="1"/>
    </xf>
    <xf numFmtId="4" fontId="7" fillId="21" borderId="1" xfId="2" applyNumberFormat="1" applyFont="1" applyFill="1" applyBorder="1" applyAlignment="1">
      <alignment horizontal="center" vertical="center" wrapText="1"/>
    </xf>
    <xf numFmtId="0" fontId="7" fillId="21" borderId="6" xfId="2" applyFont="1" applyFill="1" applyBorder="1" applyAlignment="1">
      <alignment vertical="center" wrapText="1"/>
    </xf>
    <xf numFmtId="4" fontId="11" fillId="2" borderId="54" xfId="2" applyNumberFormat="1" applyFont="1" applyFill="1" applyBorder="1" applyAlignment="1">
      <alignment horizontal="center"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9" fontId="7" fillId="21" borderId="57" xfId="2" applyNumberFormat="1" applyFont="1" applyFill="1" applyBorder="1" applyAlignment="1">
      <alignment horizontal="center" vertical="center" wrapText="1"/>
    </xf>
    <xf numFmtId="4" fontId="7" fillId="21" borderId="56" xfId="2" applyNumberFormat="1" applyFont="1" applyFill="1" applyBorder="1" applyAlignment="1">
      <alignment horizontal="center" vertical="center" wrapText="1"/>
    </xf>
    <xf numFmtId="4" fontId="7" fillId="21" borderId="20" xfId="2" applyNumberFormat="1" applyFont="1" applyFill="1" applyBorder="1" applyAlignment="1">
      <alignment horizontal="center" vertical="center" wrapText="1"/>
    </xf>
    <xf numFmtId="0" fontId="15" fillId="21"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52" xfId="2" applyNumberFormat="1" applyFont="1" applyFill="1" applyBorder="1" applyAlignment="1">
      <alignment horizontal="left" vertical="top" wrapText="1"/>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38" xfId="2" applyNumberFormat="1" applyFont="1" applyBorder="1" applyAlignment="1">
      <alignment horizontal="left" vertical="top" wrapText="1"/>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4" fontId="7" fillId="21" borderId="69" xfId="2" applyNumberFormat="1" applyFont="1" applyFill="1" applyBorder="1" applyAlignment="1">
      <alignment horizontal="center" vertical="center" wrapText="1"/>
    </xf>
    <xf numFmtId="3" fontId="61" fillId="0" borderId="32" xfId="2" applyNumberFormat="1" applyFont="1" applyFill="1" applyBorder="1" applyAlignment="1">
      <alignment horizontal="center" vertical="center" wrapText="1"/>
    </xf>
    <xf numFmtId="3" fontId="61" fillId="0" borderId="59" xfId="2" applyNumberFormat="1" applyFont="1" applyFill="1" applyBorder="1" applyAlignment="1">
      <alignment horizontal="center" vertical="center" wrapText="1"/>
    </xf>
    <xf numFmtId="3" fontId="61" fillId="0" borderId="33"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top"/>
    </xf>
    <xf numFmtId="0" fontId="85" fillId="0" borderId="1" xfId="2" applyFont="1" applyFill="1" applyBorder="1" applyAlignment="1">
      <alignment vertical="top" wrapText="1"/>
    </xf>
    <xf numFmtId="167" fontId="85" fillId="0" borderId="1" xfId="2" applyNumberFormat="1" applyFont="1" applyFill="1" applyBorder="1" applyAlignment="1">
      <alignment vertical="top" wrapText="1"/>
    </xf>
    <xf numFmtId="165" fontId="85" fillId="0" borderId="1" xfId="2" applyNumberFormat="1" applyFont="1" applyFill="1" applyBorder="1" applyAlignment="1">
      <alignment horizontal="right" vertical="top"/>
    </xf>
    <xf numFmtId="2" fontId="85" fillId="0" borderId="1" xfId="2" applyNumberFormat="1" applyFont="1" applyFill="1" applyBorder="1" applyAlignment="1">
      <alignment horizontal="center" vertical="center"/>
    </xf>
    <xf numFmtId="4"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right" vertical="top"/>
    </xf>
    <xf numFmtId="167" fontId="85" fillId="0" borderId="1" xfId="2" applyNumberFormat="1" applyFont="1" applyFill="1" applyBorder="1" applyAlignment="1">
      <alignment horizontal="left" vertical="center" wrapText="1"/>
    </xf>
    <xf numFmtId="49" fontId="85" fillId="0" borderId="20" xfId="2" applyNumberFormat="1" applyFont="1" applyFill="1" applyBorder="1" applyAlignment="1">
      <alignment horizontal="center" vertical="top"/>
    </xf>
    <xf numFmtId="0" fontId="85" fillId="0" borderId="20" xfId="2" applyFont="1" applyFill="1" applyBorder="1" applyAlignment="1">
      <alignment vertical="top" wrapText="1"/>
    </xf>
    <xf numFmtId="167" fontId="85" fillId="0" borderId="20" xfId="2" applyNumberFormat="1" applyFont="1" applyFill="1" applyBorder="1" applyAlignment="1">
      <alignment vertical="top" wrapText="1"/>
    </xf>
    <xf numFmtId="165" fontId="85" fillId="0" borderId="20" xfId="2" applyNumberFormat="1" applyFont="1" applyFill="1" applyBorder="1" applyAlignment="1">
      <alignment horizontal="right" vertical="top"/>
    </xf>
    <xf numFmtId="2" fontId="85" fillId="0" borderId="20" xfId="2" applyNumberFormat="1" applyFont="1" applyFill="1" applyBorder="1" applyAlignment="1">
      <alignment horizontal="center" vertical="center"/>
    </xf>
    <xf numFmtId="2" fontId="85" fillId="0" borderId="20" xfId="2" applyNumberFormat="1" applyFont="1" applyFill="1" applyBorder="1" applyAlignment="1">
      <alignment horizontal="center" vertical="center" wrapText="1"/>
    </xf>
    <xf numFmtId="4" fontId="85" fillId="0" borderId="20" xfId="2" applyNumberFormat="1" applyFont="1" applyFill="1" applyBorder="1" applyAlignment="1">
      <alignment horizontal="center" vertical="center"/>
    </xf>
    <xf numFmtId="165" fontId="85"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5"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8" fillId="0" borderId="3" xfId="2" applyNumberFormat="1" applyFont="1" applyFill="1" applyBorder="1" applyAlignment="1">
      <alignment vertical="top" wrapText="1"/>
    </xf>
    <xf numFmtId="165" fontId="89" fillId="0" borderId="3" xfId="2" applyNumberFormat="1" applyFont="1" applyFill="1" applyBorder="1" applyAlignment="1">
      <alignment horizontal="center" vertical="top"/>
    </xf>
    <xf numFmtId="2" fontId="89" fillId="0" borderId="3" xfId="2" applyNumberFormat="1" applyFont="1" applyFill="1" applyBorder="1" applyAlignment="1">
      <alignment horizontal="center" vertical="center"/>
    </xf>
    <xf numFmtId="165" fontId="89"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89" fillId="0" borderId="8" xfId="2" applyNumberFormat="1" applyFont="1" applyFill="1" applyBorder="1" applyAlignment="1">
      <alignment horizontal="right" vertical="top"/>
    </xf>
    <xf numFmtId="2" fontId="89" fillId="0" borderId="8" xfId="2" applyNumberFormat="1" applyFont="1" applyFill="1" applyBorder="1" applyAlignment="1">
      <alignment horizontal="center" vertical="center"/>
    </xf>
    <xf numFmtId="166" fontId="90" fillId="0" borderId="8" xfId="2" applyNumberFormat="1" applyFont="1" applyFill="1" applyBorder="1" applyAlignment="1">
      <alignment horizontal="center" vertical="center"/>
    </xf>
    <xf numFmtId="167" fontId="90" fillId="0" borderId="8" xfId="2" applyNumberFormat="1" applyFont="1" applyFill="1" applyBorder="1" applyAlignment="1">
      <alignment horizontal="center" vertical="center"/>
    </xf>
    <xf numFmtId="167" fontId="90" fillId="0" borderId="71" xfId="2" applyNumberFormat="1" applyFont="1" applyFill="1" applyBorder="1" applyAlignment="1">
      <alignment horizontal="center" vertical="center"/>
    </xf>
    <xf numFmtId="49" fontId="85" fillId="0" borderId="19" xfId="2" applyNumberFormat="1" applyFont="1" applyFill="1" applyBorder="1" applyAlignment="1">
      <alignment horizontal="center" vertical="top"/>
    </xf>
    <xf numFmtId="165" fontId="85" fillId="0" borderId="21" xfId="2" applyNumberFormat="1" applyFont="1" applyFill="1" applyBorder="1" applyAlignment="1">
      <alignment horizontal="center" vertical="center"/>
    </xf>
    <xf numFmtId="49" fontId="85" fillId="0" borderId="5" xfId="2" applyNumberFormat="1" applyFont="1" applyFill="1" applyBorder="1" applyAlignment="1">
      <alignment horizontal="center" vertical="top"/>
    </xf>
    <xf numFmtId="165" fontId="85"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0" fontId="99" fillId="0" borderId="0" xfId="0" applyFont="1"/>
    <xf numFmtId="164" fontId="64" fillId="0" borderId="57" xfId="2" applyNumberFormat="1" applyFont="1" applyFill="1" applyBorder="1" applyAlignment="1">
      <alignment horizontal="center" vertical="center"/>
    </xf>
    <xf numFmtId="2" fontId="45" fillId="0" borderId="44" xfId="2" applyNumberFormat="1" applyFont="1" applyBorder="1" applyAlignment="1">
      <alignment horizontal="right" vertical="top" wrapText="1"/>
    </xf>
    <xf numFmtId="2" fontId="50" fillId="0" borderId="44" xfId="2" applyNumberFormat="1" applyFont="1" applyBorder="1" applyAlignment="1">
      <alignment horizontal="right" vertical="top" wrapText="1"/>
    </xf>
    <xf numFmtId="2" fontId="53" fillId="0" borderId="44" xfId="2" applyNumberFormat="1" applyFont="1" applyBorder="1" applyAlignment="1">
      <alignment horizontal="right" vertical="top" wrapText="1"/>
    </xf>
    <xf numFmtId="2" fontId="45" fillId="0" borderId="47" xfId="2" applyNumberFormat="1" applyFont="1" applyBorder="1" applyAlignment="1">
      <alignment horizontal="right" vertical="top" wrapText="1"/>
    </xf>
    <xf numFmtId="2" fontId="50" fillId="0" borderId="47" xfId="2" applyNumberFormat="1" applyFont="1" applyBorder="1" applyAlignment="1">
      <alignment horizontal="right" vertical="top" wrapText="1"/>
    </xf>
    <xf numFmtId="2" fontId="45" fillId="0" borderId="47" xfId="2" applyNumberFormat="1" applyFont="1" applyFill="1" applyBorder="1" applyAlignment="1">
      <alignment horizontal="right" vertical="top" wrapText="1"/>
    </xf>
    <xf numFmtId="2" fontId="50" fillId="0" borderId="47" xfId="2" applyNumberFormat="1" applyFont="1" applyFill="1" applyBorder="1" applyAlignment="1">
      <alignment horizontal="right" vertical="top" wrapText="1"/>
    </xf>
    <xf numFmtId="2" fontId="50" fillId="0" borderId="52" xfId="2" applyNumberFormat="1" applyFont="1" applyFill="1" applyBorder="1" applyAlignment="1">
      <alignment horizontal="right" vertical="top" wrapText="1"/>
    </xf>
    <xf numFmtId="2" fontId="45" fillId="0" borderId="38" xfId="2" applyNumberFormat="1" applyFont="1" applyBorder="1" applyAlignment="1">
      <alignment horizontal="right" vertical="top" wrapText="1"/>
    </xf>
    <xf numFmtId="2" fontId="50" fillId="0" borderId="47" xfId="2" applyNumberFormat="1" applyFont="1" applyBorder="1" applyAlignment="1">
      <alignment horizontal="right" vertical="top"/>
    </xf>
    <xf numFmtId="2" fontId="53" fillId="0" borderId="47" xfId="2" applyNumberFormat="1" applyFont="1" applyBorder="1" applyAlignment="1">
      <alignment horizontal="right" vertical="top"/>
    </xf>
    <xf numFmtId="2" fontId="45" fillId="0" borderId="47" xfId="2" applyNumberFormat="1" applyFont="1" applyBorder="1" applyAlignment="1">
      <alignment horizontal="right" vertical="top"/>
    </xf>
    <xf numFmtId="164" fontId="64" fillId="0" borderId="0" xfId="2" applyNumberFormat="1" applyFont="1" applyFill="1" applyBorder="1" applyAlignment="1">
      <alignment horizontal="center" vertical="center"/>
    </xf>
    <xf numFmtId="0" fontId="7" fillId="2" borderId="1" xfId="2" applyFont="1" applyFill="1" applyBorder="1" applyAlignment="1">
      <alignment horizontal="left" vertical="center" wrapText="1"/>
    </xf>
    <xf numFmtId="49" fontId="7" fillId="2" borderId="1" xfId="56" applyNumberFormat="1" applyFont="1" applyFill="1" applyBorder="1" applyAlignment="1">
      <alignment horizontal="center" vertical="center" wrapText="1"/>
    </xf>
    <xf numFmtId="0" fontId="7" fillId="20" borderId="5" xfId="2" applyFont="1" applyFill="1" applyBorder="1" applyAlignment="1">
      <alignment horizontal="left" vertical="center" wrapText="1"/>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4" fontId="7" fillId="0" borderId="54"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14" fontId="15" fillId="0" borderId="1" xfId="2" applyNumberFormat="1" applyFont="1" applyFill="1" applyBorder="1" applyAlignment="1">
      <alignment horizontal="center" vertical="center" wrapText="1"/>
    </xf>
    <xf numFmtId="4" fontId="102"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4" fillId="0" borderId="5" xfId="2" applyNumberFormat="1" applyFont="1" applyFill="1" applyBorder="1" applyAlignment="1">
      <alignment horizontal="center" vertical="center" wrapText="1"/>
    </xf>
    <xf numFmtId="2" fontId="64"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0" fontId="1" fillId="0" borderId="1" xfId="0" applyFont="1" applyBorder="1" applyAlignment="1">
      <alignment horizontal="center" vertical="center" wrapText="1"/>
    </xf>
    <xf numFmtId="1" fontId="64" fillId="2" borderId="12" xfId="49" applyNumberFormat="1" applyFont="1" applyFill="1" applyBorder="1" applyAlignment="1">
      <alignment horizontal="center" vertical="center"/>
    </xf>
    <xf numFmtId="0" fontId="1" fillId="0" borderId="1" xfId="0" applyFont="1" applyBorder="1" applyAlignment="1">
      <alignment horizontal="center" vertical="center" wrapText="1"/>
    </xf>
    <xf numFmtId="2" fontId="19" fillId="0" borderId="0" xfId="56" applyNumberFormat="1" applyFont="1" applyFill="1" applyAlignment="1" applyProtection="1"/>
    <xf numFmtId="4" fontId="7" fillId="20" borderId="1" xfId="2"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64" fillId="0" borderId="1" xfId="2" applyFont="1" applyFill="1" applyBorder="1" applyAlignment="1">
      <alignment horizontal="left" vertical="center"/>
    </xf>
    <xf numFmtId="0" fontId="11" fillId="0" borderId="1" xfId="2" applyFont="1" applyFill="1" applyBorder="1" applyAlignment="1">
      <alignment horizontal="centerContinuous" vertical="center" wrapText="1"/>
    </xf>
    <xf numFmtId="0" fontId="15" fillId="0" borderId="1" xfId="2" applyFont="1" applyFill="1" applyBorder="1" applyAlignment="1">
      <alignment horizontal="centerContinuous" vertical="center" wrapText="1"/>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0" fontId="64" fillId="0" borderId="5" xfId="2" applyFont="1" applyFill="1" applyBorder="1" applyAlignment="1">
      <alignment horizontal="center" vertical="center"/>
    </xf>
    <xf numFmtId="164" fontId="64" fillId="0" borderId="6" xfId="2" applyNumberFormat="1" applyFont="1" applyFill="1" applyBorder="1" applyAlignment="1">
      <alignment horizontal="center" vertical="center"/>
    </xf>
    <xf numFmtId="0" fontId="15" fillId="0" borderId="5" xfId="2" applyFont="1" applyFill="1" applyBorder="1"/>
    <xf numFmtId="164" fontId="15" fillId="21" borderId="6" xfId="2" applyNumberFormat="1" applyFont="1" applyFill="1" applyBorder="1" applyAlignment="1">
      <alignment horizontal="center" vertical="center"/>
    </xf>
    <xf numFmtId="0" fontId="11" fillId="0" borderId="5" xfId="2" applyFont="1" applyFill="1" applyBorder="1" applyAlignment="1">
      <alignment horizontal="center"/>
    </xf>
    <xf numFmtId="164" fontId="11" fillId="0" borderId="6" xfId="2" applyNumberFormat="1" applyFont="1" applyFill="1" applyBorder="1" applyAlignment="1">
      <alignment horizontal="center"/>
    </xf>
    <xf numFmtId="0" fontId="11" fillId="0" borderId="7" xfId="2" applyFont="1" applyFill="1" applyBorder="1" applyAlignment="1">
      <alignment horizontal="center"/>
    </xf>
    <xf numFmtId="0" fontId="11" fillId="0" borderId="8" xfId="2" applyFont="1" applyFill="1" applyBorder="1" applyAlignment="1">
      <alignment horizontal="left" vertical="center"/>
    </xf>
    <xf numFmtId="164" fontId="11" fillId="0" borderId="71" xfId="2" applyNumberFormat="1" applyFont="1" applyFill="1" applyBorder="1" applyAlignment="1">
      <alignment horizontal="center"/>
    </xf>
    <xf numFmtId="0" fontId="64" fillId="21" borderId="5" xfId="2" applyFont="1" applyFill="1" applyBorder="1" applyAlignment="1">
      <alignment horizontal="center" vertical="center"/>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19" fillId="0" borderId="1" xfId="2" applyFont="1" applyFill="1" applyBorder="1" applyAlignment="1">
      <alignment horizontal="left" wrapText="1"/>
    </xf>
    <xf numFmtId="0" fontId="19" fillId="0" borderId="1" xfId="2" applyFont="1" applyFill="1" applyBorder="1" applyAlignment="1">
      <alignment horizontal="center" wrapText="1"/>
    </xf>
    <xf numFmtId="0" fontId="15" fillId="0" borderId="22" xfId="2" applyFont="1" applyFill="1" applyBorder="1" applyAlignment="1">
      <alignment horizontal="center" vertical="top" wrapText="1"/>
    </xf>
    <xf numFmtId="0" fontId="15" fillId="0" borderId="14" xfId="2" applyFont="1" applyFill="1" applyBorder="1" applyAlignment="1">
      <alignment horizontal="center" vertical="top" wrapText="1"/>
    </xf>
    <xf numFmtId="0" fontId="15" fillId="0" borderId="6" xfId="2" applyFont="1" applyFill="1" applyBorder="1" applyAlignment="1">
      <alignment horizontal="center" vertical="center"/>
    </xf>
    <xf numFmtId="0" fontId="11" fillId="0" borderId="5" xfId="2" applyFont="1" applyFill="1" applyBorder="1" applyAlignment="1">
      <alignment horizontal="centerContinuous" vertical="center"/>
    </xf>
    <xf numFmtId="164" fontId="11" fillId="0" borderId="5" xfId="2" applyNumberFormat="1" applyFont="1" applyFill="1" applyBorder="1" applyAlignment="1">
      <alignment horizontal="center" vertical="center"/>
    </xf>
    <xf numFmtId="0" fontId="15" fillId="0" borderId="5" xfId="2" applyFont="1" applyFill="1" applyBorder="1" applyAlignment="1">
      <alignment horizontal="center" vertical="center"/>
    </xf>
    <xf numFmtId="0" fontId="1" fillId="0" borderId="1" xfId="0" applyFont="1" applyBorder="1" applyAlignment="1">
      <alignment horizontal="center" vertical="center" wrapText="1"/>
    </xf>
    <xf numFmtId="0" fontId="18" fillId="2" borderId="1" xfId="2" applyFont="1" applyFill="1" applyBorder="1" applyAlignment="1">
      <alignment horizontal="left" vertical="center" wrapText="1"/>
    </xf>
    <xf numFmtId="0" fontId="1" fillId="0" borderId="5" xfId="0" quotePrefix="1" applyFont="1" applyBorder="1" applyAlignment="1">
      <alignment vertical="center"/>
    </xf>
    <xf numFmtId="0" fontId="70" fillId="2" borderId="12"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15" fillId="0" borderId="5" xfId="2" applyFont="1" applyFill="1" applyBorder="1" applyAlignment="1">
      <alignment horizontal="center" vertical="center"/>
    </xf>
    <xf numFmtId="0" fontId="1" fillId="0" borderId="1" xfId="0" applyFont="1" applyBorder="1" applyAlignment="1">
      <alignment horizontal="center" vertical="center" wrapText="1"/>
    </xf>
    <xf numFmtId="170" fontId="1" fillId="0" borderId="1" xfId="0" applyNumberFormat="1" applyFont="1" applyFill="1" applyBorder="1" applyAlignment="1">
      <alignment horizontal="right" vertical="center"/>
    </xf>
    <xf numFmtId="164" fontId="2" fillId="0" borderId="56" xfId="0" applyNumberFormat="1" applyFont="1" applyFill="1" applyBorder="1" applyAlignment="1">
      <alignment horizontal="right" vertical="center" wrapText="1"/>
    </xf>
    <xf numFmtId="0" fontId="19" fillId="2" borderId="12" xfId="2" applyFont="1" applyFill="1" applyBorder="1" applyAlignment="1">
      <alignment horizontal="left" vertical="center" wrapText="1"/>
    </xf>
    <xf numFmtId="49" fontId="72" fillId="0" borderId="63" xfId="56" applyNumberFormat="1" applyFont="1" applyFill="1" applyBorder="1" applyAlignment="1">
      <alignment horizontal="center" vertical="center" wrapText="1"/>
    </xf>
    <xf numFmtId="49" fontId="64" fillId="2" borderId="69" xfId="56" applyNumberFormat="1" applyFont="1" applyFill="1" applyBorder="1" applyAlignment="1">
      <alignment horizontal="center" vertical="center" wrapText="1"/>
    </xf>
    <xf numFmtId="49" fontId="64" fillId="2" borderId="56" xfId="56" applyNumberFormat="1" applyFont="1" applyFill="1" applyBorder="1" applyAlignment="1">
      <alignment horizontal="center" vertical="center" wrapText="1"/>
    </xf>
    <xf numFmtId="49" fontId="15" fillId="2" borderId="56" xfId="56" applyNumberFormat="1" applyFont="1" applyFill="1" applyBorder="1" applyAlignment="1">
      <alignment horizontal="center" vertical="center" wrapText="1"/>
    </xf>
    <xf numFmtId="49" fontId="15" fillId="3" borderId="56" xfId="56" applyNumberFormat="1" applyFont="1" applyFill="1" applyBorder="1" applyAlignment="1">
      <alignment horizontal="center" vertical="center" wrapText="1"/>
    </xf>
    <xf numFmtId="49" fontId="15" fillId="0" borderId="56" xfId="56" applyNumberFormat="1" applyFont="1" applyFill="1" applyBorder="1" applyAlignment="1">
      <alignment horizontal="center" vertical="center" wrapText="1"/>
    </xf>
    <xf numFmtId="49" fontId="15" fillId="2" borderId="56" xfId="2" applyNumberFormat="1" applyFont="1" applyFill="1" applyBorder="1" applyAlignment="1">
      <alignment horizontal="center" vertical="center" wrapText="1"/>
    </xf>
    <xf numFmtId="49" fontId="64" fillId="2" borderId="56" xfId="2" applyNumberFormat="1" applyFont="1" applyFill="1" applyBorder="1" applyAlignment="1">
      <alignment horizontal="center" vertical="center" wrapText="1"/>
    </xf>
    <xf numFmtId="49" fontId="15" fillId="2" borderId="54" xfId="2" applyNumberFormat="1" applyFont="1" applyFill="1" applyBorder="1" applyAlignment="1">
      <alignment horizontal="center" vertical="center" wrapText="1"/>
    </xf>
    <xf numFmtId="49" fontId="15" fillId="0" borderId="56" xfId="2" applyNumberFormat="1" applyFont="1" applyFill="1" applyBorder="1" applyAlignment="1">
      <alignment horizontal="center" vertical="center" wrapText="1"/>
    </xf>
    <xf numFmtId="49" fontId="15" fillId="0" borderId="54" xfId="56" applyNumberFormat="1" applyFont="1" applyFill="1" applyBorder="1" applyAlignment="1">
      <alignment horizontal="center" vertical="center" wrapText="1"/>
    </xf>
    <xf numFmtId="49" fontId="64" fillId="2" borderId="54" xfId="2" applyNumberFormat="1" applyFont="1" applyFill="1" applyBorder="1" applyAlignment="1">
      <alignment horizontal="center" vertical="center" wrapText="1"/>
    </xf>
    <xf numFmtId="49" fontId="15" fillId="2" borderId="63" xfId="56" applyNumberFormat="1" applyFont="1" applyFill="1" applyBorder="1" applyAlignment="1">
      <alignment horizontal="center" vertical="center" wrapText="1"/>
    </xf>
    <xf numFmtId="0" fontId="72" fillId="0" borderId="16" xfId="56" applyFont="1" applyFill="1" applyBorder="1" applyAlignment="1">
      <alignment horizontal="center" vertical="center" wrapText="1"/>
    </xf>
    <xf numFmtId="1" fontId="72" fillId="0" borderId="18" xfId="49" applyNumberFormat="1" applyFont="1" applyFill="1" applyBorder="1" applyAlignment="1">
      <alignment vertical="center"/>
    </xf>
    <xf numFmtId="0" fontId="64" fillId="2" borderId="19" xfId="56" applyFont="1" applyFill="1" applyBorder="1" applyAlignment="1">
      <alignment horizontal="center" vertical="center" wrapText="1"/>
    </xf>
    <xf numFmtId="0" fontId="64" fillId="2" borderId="5" xfId="56" applyFont="1" applyFill="1" applyBorder="1" applyAlignment="1">
      <alignment horizontal="center" vertical="center" wrapText="1"/>
    </xf>
    <xf numFmtId="0" fontId="15" fillId="2" borderId="5" xfId="56" applyFont="1" applyFill="1" applyBorder="1" applyAlignment="1">
      <alignment horizontal="left" vertical="center" wrapText="1"/>
    </xf>
    <xf numFmtId="0" fontId="15" fillId="3" borderId="22" xfId="56" applyFont="1" applyFill="1" applyBorder="1" applyAlignment="1">
      <alignment horizontal="left" vertical="center" wrapText="1"/>
    </xf>
    <xf numFmtId="0" fontId="15" fillId="2" borderId="22" xfId="56"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22" xfId="56" applyFont="1" applyFill="1" applyBorder="1" applyAlignment="1">
      <alignment horizontal="left" vertical="center" wrapText="1"/>
    </xf>
    <xf numFmtId="0" fontId="15" fillId="0" borderId="5" xfId="2" applyFont="1" applyFill="1" applyBorder="1" applyAlignment="1">
      <alignment horizontal="left" vertical="center" wrapText="1"/>
    </xf>
    <xf numFmtId="0" fontId="64" fillId="0" borderId="5" xfId="2" applyFont="1" applyFill="1" applyBorder="1" applyAlignment="1">
      <alignment horizontal="left" vertical="center" wrapText="1"/>
    </xf>
    <xf numFmtId="0" fontId="64" fillId="2" borderId="5" xfId="2" applyFont="1" applyFill="1" applyBorder="1" applyAlignment="1">
      <alignment horizontal="left" vertical="center" wrapText="1"/>
    </xf>
    <xf numFmtId="0" fontId="15" fillId="2" borderId="22" xfId="2" applyFont="1" applyFill="1" applyBorder="1" applyAlignment="1">
      <alignment horizontal="center" vertical="center" wrapText="1"/>
    </xf>
    <xf numFmtId="1" fontId="7" fillId="2" borderId="5" xfId="49" applyNumberFormat="1" applyFont="1" applyFill="1" applyBorder="1" applyAlignment="1">
      <alignment horizontal="left" vertical="top"/>
    </xf>
    <xf numFmtId="1" fontId="7" fillId="2" borderId="5" xfId="49" applyNumberFormat="1" applyFont="1" applyFill="1" applyBorder="1" applyAlignment="1">
      <alignment horizontal="left" vertical="top" wrapText="1"/>
    </xf>
    <xf numFmtId="0" fontId="15" fillId="2"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1" fontId="7" fillId="3" borderId="6" xfId="49" applyNumberFormat="1" applyFont="1" applyFill="1" applyBorder="1" applyAlignment="1">
      <alignment horizontal="center" vertical="center"/>
    </xf>
    <xf numFmtId="0" fontId="15" fillId="2" borderId="22" xfId="2" applyFont="1" applyFill="1" applyBorder="1" applyAlignment="1">
      <alignment horizontal="left" vertical="center" wrapText="1"/>
    </xf>
    <xf numFmtId="2" fontId="64" fillId="0" borderId="6" xfId="49" applyNumberFormat="1" applyFont="1" applyFill="1" applyBorder="1" applyAlignment="1">
      <alignment horizontal="center" vertical="center"/>
    </xf>
    <xf numFmtId="1" fontId="64" fillId="0" borderId="6" xfId="49" applyNumberFormat="1" applyFont="1" applyFill="1" applyBorder="1" applyAlignment="1">
      <alignment horizontal="center" vertical="center"/>
    </xf>
    <xf numFmtId="1" fontId="64" fillId="2" borderId="6" xfId="49" applyNumberFormat="1" applyFont="1" applyFill="1" applyBorder="1" applyAlignment="1">
      <alignment horizontal="center" vertical="center"/>
    </xf>
    <xf numFmtId="0" fontId="64" fillId="2" borderId="22" xfId="2" applyFont="1" applyFill="1" applyBorder="1" applyAlignment="1">
      <alignment horizontal="left" vertical="center" wrapText="1"/>
    </xf>
    <xf numFmtId="0" fontId="15" fillId="21" borderId="22" xfId="2" applyFont="1" applyFill="1" applyBorder="1" applyAlignment="1">
      <alignment horizontal="left" vertical="center" wrapText="1"/>
    </xf>
    <xf numFmtId="0" fontId="64" fillId="2" borderId="16" xfId="56" applyFont="1" applyFill="1" applyBorder="1" applyAlignment="1">
      <alignment horizontal="center" vertical="center" wrapText="1"/>
    </xf>
    <xf numFmtId="2" fontId="11" fillId="2" borderId="18" xfId="56" applyNumberFormat="1" applyFont="1" applyFill="1" applyBorder="1" applyAlignment="1">
      <alignment horizontal="center" vertical="center"/>
    </xf>
    <xf numFmtId="1" fontId="11" fillId="2" borderId="18" xfId="56" applyNumberFormat="1" applyFont="1" applyFill="1" applyBorder="1" applyAlignment="1">
      <alignment horizontal="center" vertical="center"/>
    </xf>
    <xf numFmtId="0" fontId="7" fillId="2" borderId="19" xfId="2" quotePrefix="1" applyFont="1" applyFill="1" applyBorder="1" applyAlignment="1">
      <alignment horizontal="left" vertical="center" wrapText="1"/>
    </xf>
    <xf numFmtId="0" fontId="7"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58" fillId="0" borderId="0" xfId="2" applyFont="1" applyBorder="1" applyAlignment="1">
      <alignment horizontal="center" vertical="center"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68" fillId="2" borderId="1"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70" fillId="2" borderId="12" xfId="56" applyNumberFormat="1" applyFont="1" applyFill="1" applyBorder="1" applyAlignment="1" applyProtection="1">
      <alignment horizontal="center" vertical="center" wrapText="1"/>
    </xf>
    <xf numFmtId="0" fontId="71" fillId="0" borderId="13" xfId="2" applyFont="1" applyBorder="1" applyAlignment="1">
      <alignment horizontal="center" vertical="center" wrapText="1"/>
    </xf>
    <xf numFmtId="0" fontId="15" fillId="0" borderId="0" xfId="1" applyFont="1" applyAlignment="1">
      <alignment horizontal="left"/>
    </xf>
    <xf numFmtId="0" fontId="63" fillId="0" borderId="0" xfId="56" applyNumberFormat="1" applyFont="1" applyFill="1" applyBorder="1" applyAlignment="1" applyProtection="1">
      <alignment horizontal="center" vertical="top" wrapText="1"/>
    </xf>
    <xf numFmtId="0" fontId="66" fillId="2" borderId="9" xfId="56" applyNumberFormat="1" applyFont="1" applyFill="1" applyBorder="1" applyAlignment="1" applyProtection="1">
      <alignment horizontal="center" vertical="center" wrapText="1"/>
    </xf>
    <xf numFmtId="0" fontId="66" fillId="2" borderId="11" xfId="56" applyNumberFormat="1" applyFont="1" applyFill="1" applyBorder="1" applyAlignment="1" applyProtection="1">
      <alignment horizontal="center" vertical="center" wrapText="1"/>
    </xf>
    <xf numFmtId="0" fontId="66" fillId="2" borderId="10" xfId="56" applyNumberFormat="1" applyFont="1" applyFill="1" applyBorder="1" applyAlignment="1" applyProtection="1">
      <alignment horizontal="center" vertical="center" wrapText="1"/>
    </xf>
    <xf numFmtId="0" fontId="69" fillId="0" borderId="13" xfId="2" applyFont="1" applyBorder="1" applyAlignment="1">
      <alignment horizontal="center" vertical="center" wrapText="1"/>
    </xf>
    <xf numFmtId="0" fontId="66" fillId="2" borderId="72" xfId="56" applyNumberFormat="1" applyFont="1" applyFill="1" applyBorder="1" applyAlignment="1" applyProtection="1">
      <alignment horizontal="center" vertical="center" wrapText="1"/>
    </xf>
    <xf numFmtId="0" fontId="69" fillId="0" borderId="55" xfId="2" applyFont="1" applyBorder="1" applyAlignment="1">
      <alignment horizontal="center" vertical="center" wrapText="1"/>
    </xf>
    <xf numFmtId="0" fontId="68" fillId="2" borderId="9" xfId="56" applyNumberFormat="1" applyFont="1" applyFill="1" applyBorder="1" applyAlignment="1" applyProtection="1">
      <alignment horizontal="center" vertical="center" wrapText="1"/>
    </xf>
    <xf numFmtId="0" fontId="68" fillId="2" borderId="11" xfId="56" applyNumberFormat="1" applyFont="1" applyFill="1" applyBorder="1" applyAlignment="1" applyProtection="1">
      <alignment horizontal="center" vertical="center" wrapText="1"/>
    </xf>
    <xf numFmtId="0" fontId="68" fillId="2" borderId="3" xfId="56" applyNumberFormat="1" applyFont="1" applyFill="1" applyBorder="1" applyAlignment="1" applyProtection="1">
      <alignment horizontal="center" vertical="center" wrapText="1"/>
    </xf>
    <xf numFmtId="0" fontId="68" fillId="2" borderId="15" xfId="56" applyNumberFormat="1" applyFont="1" applyFill="1" applyBorder="1" applyAlignment="1" applyProtection="1">
      <alignment horizontal="center" vertical="center" wrapText="1"/>
    </xf>
    <xf numFmtId="0" fontId="68" fillId="2" borderId="58" xfId="56" applyNumberFormat="1" applyFont="1" applyFill="1" applyBorder="1" applyAlignment="1" applyProtection="1">
      <alignment horizontal="center" vertical="center" wrapText="1"/>
    </xf>
    <xf numFmtId="0" fontId="70" fillId="2" borderId="56" xfId="56" applyNumberFormat="1" applyFont="1" applyFill="1" applyBorder="1" applyAlignment="1" applyProtection="1">
      <alignment horizontal="center" vertical="center" wrapText="1"/>
    </xf>
    <xf numFmtId="0" fontId="71" fillId="0" borderId="57" xfId="2" applyFont="1" applyBorder="1" applyAlignment="1">
      <alignment horizontal="center" vertical="center" wrapText="1"/>
    </xf>
    <xf numFmtId="0" fontId="70" fillId="2" borderId="1" xfId="56" applyNumberFormat="1" applyFont="1" applyFill="1" applyBorder="1" applyAlignment="1" applyProtection="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 fillId="0" borderId="40" xfId="2" applyFont="1" applyBorder="1" applyAlignment="1">
      <alignment horizontal="center" vertical="center" wrapText="1"/>
    </xf>
    <xf numFmtId="0" fontId="7" fillId="0" borderId="42" xfId="2" applyFont="1" applyBorder="1" applyAlignment="1">
      <alignment horizontal="center" vertical="center" wrapText="1"/>
    </xf>
    <xf numFmtId="0" fontId="79"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1" xfId="2" applyFont="1" applyBorder="1" applyAlignment="1">
      <alignment horizontal="center" vertical="center" wrapText="1"/>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15" fillId="0" borderId="5" xfId="2"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1" fillId="0" borderId="0" xfId="1" applyFont="1" applyAlignment="1">
      <alignment horizontal="left"/>
    </xf>
    <xf numFmtId="0" fontId="84" fillId="0" borderId="0" xfId="2" applyFont="1" applyFill="1" applyAlignment="1">
      <alignment horizontal="center" vertical="center" wrapText="1"/>
    </xf>
    <xf numFmtId="0" fontId="64" fillId="0" borderId="0" xfId="56" applyNumberFormat="1" applyFont="1" applyFill="1" applyBorder="1" applyAlignment="1" applyProtection="1">
      <alignment horizontal="center" vertical="top" wrapText="1"/>
    </xf>
    <xf numFmtId="0" fontId="64" fillId="0" borderId="37" xfId="56" applyNumberFormat="1" applyFont="1" applyFill="1" applyBorder="1" applyAlignment="1" applyProtection="1">
      <alignment horizontal="center" vertical="top" wrapText="1"/>
    </xf>
    <xf numFmtId="49" fontId="86" fillId="0" borderId="31" xfId="2" applyNumberFormat="1" applyFont="1" applyFill="1" applyBorder="1" applyAlignment="1">
      <alignment horizontal="center" vertical="center" wrapText="1"/>
    </xf>
    <xf numFmtId="49" fontId="86" fillId="0" borderId="64" xfId="2" applyNumberFormat="1" applyFont="1" applyFill="1" applyBorder="1" applyAlignment="1">
      <alignment horizontal="center" vertical="center" wrapText="1"/>
    </xf>
    <xf numFmtId="49" fontId="86" fillId="0" borderId="32" xfId="2" applyNumberFormat="1" applyFont="1" applyFill="1" applyBorder="1" applyAlignment="1">
      <alignment horizontal="center" vertical="center" wrapText="1"/>
    </xf>
    <xf numFmtId="49" fontId="86" fillId="0" borderId="52" xfId="2" applyNumberFormat="1" applyFont="1" applyFill="1" applyBorder="1" applyAlignment="1">
      <alignment horizontal="center" vertical="center" wrapText="1"/>
    </xf>
    <xf numFmtId="0" fontId="87" fillId="0" borderId="61" xfId="2" applyFont="1" applyFill="1" applyBorder="1" applyAlignment="1">
      <alignment horizontal="center" vertical="center" wrapText="1"/>
    </xf>
    <xf numFmtId="0" fontId="87"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4" fillId="0" borderId="40" xfId="2" applyFont="1" applyFill="1" applyBorder="1" applyAlignment="1">
      <alignment horizontal="center" vertical="center" wrapText="1"/>
    </xf>
    <xf numFmtId="0" fontId="64" fillId="0" borderId="70" xfId="2" applyFont="1" applyFill="1" applyBorder="1" applyAlignment="1">
      <alignment horizontal="center" vertical="center" wrapText="1"/>
    </xf>
    <xf numFmtId="0" fontId="64" fillId="2" borderId="16" xfId="2" applyFont="1" applyFill="1" applyBorder="1" applyAlignment="1">
      <alignment horizontal="center" vertical="center" wrapText="1"/>
    </xf>
    <xf numFmtId="0" fontId="64"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7" fillId="2" borderId="59" xfId="2" applyFont="1" applyFill="1" applyBorder="1" applyAlignment="1">
      <alignment vertical="top" wrapText="1"/>
    </xf>
    <xf numFmtId="0" fontId="64" fillId="0" borderId="0" xfId="2" applyFont="1" applyBorder="1" applyAlignment="1">
      <alignment horizontal="center" vertical="top" wrapText="1"/>
    </xf>
    <xf numFmtId="4" fontId="64" fillId="0" borderId="0" xfId="2" applyNumberFormat="1" applyFont="1" applyBorder="1" applyAlignment="1">
      <alignment horizontal="left" vertical="center" wrapText="1"/>
    </xf>
    <xf numFmtId="0" fontId="97" fillId="0" borderId="0" xfId="2" applyFont="1" applyAlignment="1">
      <alignment vertical="center" wrapText="1"/>
    </xf>
    <xf numFmtId="4" fontId="64" fillId="0" borderId="45" xfId="2" applyNumberFormat="1" applyFont="1" applyBorder="1" applyAlignment="1">
      <alignment horizontal="left" vertical="center" wrapText="1"/>
    </xf>
    <xf numFmtId="4" fontId="64" fillId="0" borderId="65" xfId="2" applyNumberFormat="1" applyFont="1" applyBorder="1" applyAlignment="1">
      <alignment horizontal="left" vertical="center" wrapText="1"/>
    </xf>
    <xf numFmtId="0" fontId="97"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4" fillId="2" borderId="51" xfId="2" applyFont="1" applyFill="1" applyBorder="1" applyAlignment="1">
      <alignment horizontal="left" vertical="center"/>
    </xf>
    <xf numFmtId="0" fontId="64" fillId="2" borderId="0" xfId="2" applyFont="1" applyFill="1" applyBorder="1" applyAlignment="1">
      <alignment horizontal="left" vertical="center"/>
    </xf>
    <xf numFmtId="0" fontId="97" fillId="2" borderId="0" xfId="2" applyFont="1" applyFill="1" applyBorder="1" applyAlignment="1">
      <alignment vertical="center"/>
    </xf>
    <xf numFmtId="0" fontId="97" fillId="2" borderId="53" xfId="2" applyFont="1" applyFill="1" applyBorder="1" applyAlignment="1">
      <alignment vertical="center"/>
    </xf>
    <xf numFmtId="0" fontId="103" fillId="0" borderId="0" xfId="2" applyFont="1" applyBorder="1" applyAlignment="1">
      <alignment horizontal="center" vertical="center" wrapText="1"/>
    </xf>
    <xf numFmtId="0" fontId="15" fillId="0" borderId="0" xfId="2" applyFont="1" applyAlignment="1">
      <alignment horizontal="left" wrapText="1"/>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76;&#1086;&#1076;&#1072;&#1090;&#1082;&#1080;%20&#1076;&#1086;%20&#1088;&#1110;&#1096;%20&#8470;%20100%20&#1087;&#1088;&#1086;%20&#1079;&#1084;&#1110;&#1085;&#1080;%20&#1076;&#1086;%20&#1084;&#1110;&#1089;&#1100;&#1082;&#1086;&#1075;&#1086;%20&#1073;&#1102;&#1078;&#1077;&#1090;&#1091;%20&#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topLeftCell="A131" zoomScaleNormal="100" zoomScaleSheetLayoutView="87" workbookViewId="0">
      <selection activeCell="A2" sqref="A2:XFD106"/>
    </sheetView>
  </sheetViews>
  <sheetFormatPr defaultRowHeight="12.75" x14ac:dyDescent="0.2"/>
  <cols>
    <col min="1" max="1" width="11.7109375" style="46" customWidth="1"/>
    <col min="2" max="2" width="58.42578125" style="93" customWidth="1"/>
    <col min="3" max="3" width="15.140625" style="46" customWidth="1"/>
    <col min="4" max="4" width="15.85546875" style="46" customWidth="1"/>
    <col min="5" max="5" width="13.140625" style="46" customWidth="1"/>
    <col min="6" max="6" width="14" style="46" customWidth="1"/>
    <col min="7" max="7" width="13.140625" style="46" hidden="1" customWidth="1"/>
    <col min="8" max="11" width="9.140625" style="46" hidden="1" customWidth="1"/>
    <col min="12" max="12" width="29.5703125" style="46" hidden="1" customWidth="1"/>
    <col min="13" max="13" width="0" style="46" hidden="1" customWidth="1"/>
    <col min="14" max="14" width="9.140625" style="46"/>
    <col min="15" max="15" width="0" style="46" hidden="1" customWidth="1"/>
    <col min="16" max="256" width="9.140625" style="46"/>
    <col min="257" max="257" width="9.85546875" style="46" customWidth="1"/>
    <col min="258" max="258" width="58.42578125" style="46" customWidth="1"/>
    <col min="259" max="259" width="15.140625" style="46" customWidth="1"/>
    <col min="260" max="260" width="15.85546875" style="46" customWidth="1"/>
    <col min="261" max="261" width="12.140625" style="46" customWidth="1"/>
    <col min="262" max="262" width="12.7109375" style="46" customWidth="1"/>
    <col min="263" max="269" width="0" style="46" hidden="1" customWidth="1"/>
    <col min="270" max="270" width="9.140625" style="46"/>
    <col min="271" max="271" width="0" style="46" hidden="1" customWidth="1"/>
    <col min="272" max="512" width="9.140625" style="46"/>
    <col min="513" max="513" width="9.85546875" style="46" customWidth="1"/>
    <col min="514" max="514" width="58.42578125" style="46" customWidth="1"/>
    <col min="515" max="515" width="15.140625" style="46" customWidth="1"/>
    <col min="516" max="516" width="15.85546875" style="46" customWidth="1"/>
    <col min="517" max="517" width="12.140625" style="46" customWidth="1"/>
    <col min="518" max="518" width="12.7109375" style="46" customWidth="1"/>
    <col min="519" max="525" width="0" style="46" hidden="1" customWidth="1"/>
    <col min="526" max="526" width="9.140625" style="46"/>
    <col min="527" max="527" width="0" style="46" hidden="1" customWidth="1"/>
    <col min="528" max="768" width="9.140625" style="46"/>
    <col min="769" max="769" width="9.85546875" style="46" customWidth="1"/>
    <col min="770" max="770" width="58.42578125" style="46" customWidth="1"/>
    <col min="771" max="771" width="15.140625" style="46" customWidth="1"/>
    <col min="772" max="772" width="15.85546875" style="46" customWidth="1"/>
    <col min="773" max="773" width="12.140625" style="46" customWidth="1"/>
    <col min="774" max="774" width="12.7109375" style="46" customWidth="1"/>
    <col min="775" max="781" width="0" style="46" hidden="1" customWidth="1"/>
    <col min="782" max="782" width="9.140625" style="46"/>
    <col min="783" max="783" width="0" style="46" hidden="1" customWidth="1"/>
    <col min="784" max="1024" width="9.140625" style="46"/>
    <col min="1025" max="1025" width="9.85546875" style="46" customWidth="1"/>
    <col min="1026" max="1026" width="58.42578125" style="46" customWidth="1"/>
    <col min="1027" max="1027" width="15.140625" style="46" customWidth="1"/>
    <col min="1028" max="1028" width="15.85546875" style="46" customWidth="1"/>
    <col min="1029" max="1029" width="12.140625" style="46" customWidth="1"/>
    <col min="1030" max="1030" width="12.7109375" style="46" customWidth="1"/>
    <col min="1031" max="1037" width="0" style="46" hidden="1" customWidth="1"/>
    <col min="1038" max="1038" width="9.140625" style="46"/>
    <col min="1039" max="1039" width="0" style="46" hidden="1" customWidth="1"/>
    <col min="1040" max="1280" width="9.140625" style="46"/>
    <col min="1281" max="1281" width="9.85546875" style="46" customWidth="1"/>
    <col min="1282" max="1282" width="58.42578125" style="46" customWidth="1"/>
    <col min="1283" max="1283" width="15.140625" style="46" customWidth="1"/>
    <col min="1284" max="1284" width="15.85546875" style="46" customWidth="1"/>
    <col min="1285" max="1285" width="12.140625" style="46" customWidth="1"/>
    <col min="1286" max="1286" width="12.7109375" style="46" customWidth="1"/>
    <col min="1287" max="1293" width="0" style="46" hidden="1" customWidth="1"/>
    <col min="1294" max="1294" width="9.140625" style="46"/>
    <col min="1295" max="1295" width="0" style="46" hidden="1" customWidth="1"/>
    <col min="1296" max="1536" width="9.140625" style="46"/>
    <col min="1537" max="1537" width="9.85546875" style="46" customWidth="1"/>
    <col min="1538" max="1538" width="58.42578125" style="46" customWidth="1"/>
    <col min="1539" max="1539" width="15.140625" style="46" customWidth="1"/>
    <col min="1540" max="1540" width="15.85546875" style="46" customWidth="1"/>
    <col min="1541" max="1541" width="12.140625" style="46" customWidth="1"/>
    <col min="1542" max="1542" width="12.7109375" style="46" customWidth="1"/>
    <col min="1543" max="1549" width="0" style="46" hidden="1" customWidth="1"/>
    <col min="1550" max="1550" width="9.140625" style="46"/>
    <col min="1551" max="1551" width="0" style="46" hidden="1" customWidth="1"/>
    <col min="1552" max="1792" width="9.140625" style="46"/>
    <col min="1793" max="1793" width="9.85546875" style="46" customWidth="1"/>
    <col min="1794" max="1794" width="58.42578125" style="46" customWidth="1"/>
    <col min="1795" max="1795" width="15.140625" style="46" customWidth="1"/>
    <col min="1796" max="1796" width="15.85546875" style="46" customWidth="1"/>
    <col min="1797" max="1797" width="12.140625" style="46" customWidth="1"/>
    <col min="1798" max="1798" width="12.7109375" style="46" customWidth="1"/>
    <col min="1799" max="1805" width="0" style="46" hidden="1" customWidth="1"/>
    <col min="1806" max="1806" width="9.140625" style="46"/>
    <col min="1807" max="1807" width="0" style="46" hidden="1" customWidth="1"/>
    <col min="1808" max="2048" width="9.140625" style="46"/>
    <col min="2049" max="2049" width="9.85546875" style="46" customWidth="1"/>
    <col min="2050" max="2050" width="58.42578125" style="46" customWidth="1"/>
    <col min="2051" max="2051" width="15.140625" style="46" customWidth="1"/>
    <col min="2052" max="2052" width="15.85546875" style="46" customWidth="1"/>
    <col min="2053" max="2053" width="12.140625" style="46" customWidth="1"/>
    <col min="2054" max="2054" width="12.7109375" style="46" customWidth="1"/>
    <col min="2055" max="2061" width="0" style="46" hidden="1" customWidth="1"/>
    <col min="2062" max="2062" width="9.140625" style="46"/>
    <col min="2063" max="2063" width="0" style="46" hidden="1" customWidth="1"/>
    <col min="2064" max="2304" width="9.140625" style="46"/>
    <col min="2305" max="2305" width="9.85546875" style="46" customWidth="1"/>
    <col min="2306" max="2306" width="58.42578125" style="46" customWidth="1"/>
    <col min="2307" max="2307" width="15.140625" style="46" customWidth="1"/>
    <col min="2308" max="2308" width="15.85546875" style="46" customWidth="1"/>
    <col min="2309" max="2309" width="12.140625" style="46" customWidth="1"/>
    <col min="2310" max="2310" width="12.7109375" style="46" customWidth="1"/>
    <col min="2311" max="2317" width="0" style="46" hidden="1" customWidth="1"/>
    <col min="2318" max="2318" width="9.140625" style="46"/>
    <col min="2319" max="2319" width="0" style="46" hidden="1" customWidth="1"/>
    <col min="2320" max="2560" width="9.140625" style="46"/>
    <col min="2561" max="2561" width="9.85546875" style="46" customWidth="1"/>
    <col min="2562" max="2562" width="58.42578125" style="46" customWidth="1"/>
    <col min="2563" max="2563" width="15.140625" style="46" customWidth="1"/>
    <col min="2564" max="2564" width="15.85546875" style="46" customWidth="1"/>
    <col min="2565" max="2565" width="12.140625" style="46" customWidth="1"/>
    <col min="2566" max="2566" width="12.7109375" style="46" customWidth="1"/>
    <col min="2567" max="2573" width="0" style="46" hidden="1" customWidth="1"/>
    <col min="2574" max="2574" width="9.140625" style="46"/>
    <col min="2575" max="2575" width="0" style="46" hidden="1" customWidth="1"/>
    <col min="2576" max="2816" width="9.140625" style="46"/>
    <col min="2817" max="2817" width="9.85546875" style="46" customWidth="1"/>
    <col min="2818" max="2818" width="58.42578125" style="46" customWidth="1"/>
    <col min="2819" max="2819" width="15.140625" style="46" customWidth="1"/>
    <col min="2820" max="2820" width="15.85546875" style="46" customWidth="1"/>
    <col min="2821" max="2821" width="12.140625" style="46" customWidth="1"/>
    <col min="2822" max="2822" width="12.7109375" style="46" customWidth="1"/>
    <col min="2823" max="2829" width="0" style="46" hidden="1" customWidth="1"/>
    <col min="2830" max="2830" width="9.140625" style="46"/>
    <col min="2831" max="2831" width="0" style="46" hidden="1" customWidth="1"/>
    <col min="2832" max="3072" width="9.140625" style="46"/>
    <col min="3073" max="3073" width="9.85546875" style="46" customWidth="1"/>
    <col min="3074" max="3074" width="58.42578125" style="46" customWidth="1"/>
    <col min="3075" max="3075" width="15.140625" style="46" customWidth="1"/>
    <col min="3076" max="3076" width="15.85546875" style="46" customWidth="1"/>
    <col min="3077" max="3077" width="12.140625" style="46" customWidth="1"/>
    <col min="3078" max="3078" width="12.7109375" style="46" customWidth="1"/>
    <col min="3079" max="3085" width="0" style="46" hidden="1" customWidth="1"/>
    <col min="3086" max="3086" width="9.140625" style="46"/>
    <col min="3087" max="3087" width="0" style="46" hidden="1" customWidth="1"/>
    <col min="3088" max="3328" width="9.140625" style="46"/>
    <col min="3329" max="3329" width="9.85546875" style="46" customWidth="1"/>
    <col min="3330" max="3330" width="58.42578125" style="46" customWidth="1"/>
    <col min="3331" max="3331" width="15.140625" style="46" customWidth="1"/>
    <col min="3332" max="3332" width="15.85546875" style="46" customWidth="1"/>
    <col min="3333" max="3333" width="12.140625" style="46" customWidth="1"/>
    <col min="3334" max="3334" width="12.7109375" style="46" customWidth="1"/>
    <col min="3335" max="3341" width="0" style="46" hidden="1" customWidth="1"/>
    <col min="3342" max="3342" width="9.140625" style="46"/>
    <col min="3343" max="3343" width="0" style="46" hidden="1" customWidth="1"/>
    <col min="3344" max="3584" width="9.140625" style="46"/>
    <col min="3585" max="3585" width="9.85546875" style="46" customWidth="1"/>
    <col min="3586" max="3586" width="58.42578125" style="46" customWidth="1"/>
    <col min="3587" max="3587" width="15.140625" style="46" customWidth="1"/>
    <col min="3588" max="3588" width="15.85546875" style="46" customWidth="1"/>
    <col min="3589" max="3589" width="12.140625" style="46" customWidth="1"/>
    <col min="3590" max="3590" width="12.7109375" style="46" customWidth="1"/>
    <col min="3591" max="3597" width="0" style="46" hidden="1" customWidth="1"/>
    <col min="3598" max="3598" width="9.140625" style="46"/>
    <col min="3599" max="3599" width="0" style="46" hidden="1" customWidth="1"/>
    <col min="3600" max="3840" width="9.140625" style="46"/>
    <col min="3841" max="3841" width="9.85546875" style="46" customWidth="1"/>
    <col min="3842" max="3842" width="58.42578125" style="46" customWidth="1"/>
    <col min="3843" max="3843" width="15.140625" style="46" customWidth="1"/>
    <col min="3844" max="3844" width="15.85546875" style="46" customWidth="1"/>
    <col min="3845" max="3845" width="12.140625" style="46" customWidth="1"/>
    <col min="3846" max="3846" width="12.7109375" style="46" customWidth="1"/>
    <col min="3847" max="3853" width="0" style="46" hidden="1" customWidth="1"/>
    <col min="3854" max="3854" width="9.140625" style="46"/>
    <col min="3855" max="3855" width="0" style="46" hidden="1" customWidth="1"/>
    <col min="3856" max="4096" width="9.140625" style="46"/>
    <col min="4097" max="4097" width="9.85546875" style="46" customWidth="1"/>
    <col min="4098" max="4098" width="58.42578125" style="46" customWidth="1"/>
    <col min="4099" max="4099" width="15.140625" style="46" customWidth="1"/>
    <col min="4100" max="4100" width="15.85546875" style="46" customWidth="1"/>
    <col min="4101" max="4101" width="12.140625" style="46" customWidth="1"/>
    <col min="4102" max="4102" width="12.7109375" style="46" customWidth="1"/>
    <col min="4103" max="4109" width="0" style="46" hidden="1" customWidth="1"/>
    <col min="4110" max="4110" width="9.140625" style="46"/>
    <col min="4111" max="4111" width="0" style="46" hidden="1" customWidth="1"/>
    <col min="4112" max="4352" width="9.140625" style="46"/>
    <col min="4353" max="4353" width="9.85546875" style="46" customWidth="1"/>
    <col min="4354" max="4354" width="58.42578125" style="46" customWidth="1"/>
    <col min="4355" max="4355" width="15.140625" style="46" customWidth="1"/>
    <col min="4356" max="4356" width="15.85546875" style="46" customWidth="1"/>
    <col min="4357" max="4357" width="12.140625" style="46" customWidth="1"/>
    <col min="4358" max="4358" width="12.7109375" style="46" customWidth="1"/>
    <col min="4359" max="4365" width="0" style="46" hidden="1" customWidth="1"/>
    <col min="4366" max="4366" width="9.140625" style="46"/>
    <col min="4367" max="4367" width="0" style="46" hidden="1" customWidth="1"/>
    <col min="4368" max="4608" width="9.140625" style="46"/>
    <col min="4609" max="4609" width="9.85546875" style="46" customWidth="1"/>
    <col min="4610" max="4610" width="58.42578125" style="46" customWidth="1"/>
    <col min="4611" max="4611" width="15.140625" style="46" customWidth="1"/>
    <col min="4612" max="4612" width="15.85546875" style="46" customWidth="1"/>
    <col min="4613" max="4613" width="12.140625" style="46" customWidth="1"/>
    <col min="4614" max="4614" width="12.7109375" style="46" customWidth="1"/>
    <col min="4615" max="4621" width="0" style="46" hidden="1" customWidth="1"/>
    <col min="4622" max="4622" width="9.140625" style="46"/>
    <col min="4623" max="4623" width="0" style="46" hidden="1" customWidth="1"/>
    <col min="4624" max="4864" width="9.140625" style="46"/>
    <col min="4865" max="4865" width="9.85546875" style="46" customWidth="1"/>
    <col min="4866" max="4866" width="58.42578125" style="46" customWidth="1"/>
    <col min="4867" max="4867" width="15.140625" style="46" customWidth="1"/>
    <col min="4868" max="4868" width="15.85546875" style="46" customWidth="1"/>
    <col min="4869" max="4869" width="12.140625" style="46" customWidth="1"/>
    <col min="4870" max="4870" width="12.7109375" style="46" customWidth="1"/>
    <col min="4871" max="4877" width="0" style="46" hidden="1" customWidth="1"/>
    <col min="4878" max="4878" width="9.140625" style="46"/>
    <col min="4879" max="4879" width="0" style="46" hidden="1" customWidth="1"/>
    <col min="4880" max="5120" width="9.140625" style="46"/>
    <col min="5121" max="5121" width="9.85546875" style="46" customWidth="1"/>
    <col min="5122" max="5122" width="58.42578125" style="46" customWidth="1"/>
    <col min="5123" max="5123" width="15.140625" style="46" customWidth="1"/>
    <col min="5124" max="5124" width="15.85546875" style="46" customWidth="1"/>
    <col min="5125" max="5125" width="12.140625" style="46" customWidth="1"/>
    <col min="5126" max="5126" width="12.7109375" style="46" customWidth="1"/>
    <col min="5127" max="5133" width="0" style="46" hidden="1" customWidth="1"/>
    <col min="5134" max="5134" width="9.140625" style="46"/>
    <col min="5135" max="5135" width="0" style="46" hidden="1" customWidth="1"/>
    <col min="5136" max="5376" width="9.140625" style="46"/>
    <col min="5377" max="5377" width="9.85546875" style="46" customWidth="1"/>
    <col min="5378" max="5378" width="58.42578125" style="46" customWidth="1"/>
    <col min="5379" max="5379" width="15.140625" style="46" customWidth="1"/>
    <col min="5380" max="5380" width="15.85546875" style="46" customWidth="1"/>
    <col min="5381" max="5381" width="12.140625" style="46" customWidth="1"/>
    <col min="5382" max="5382" width="12.7109375" style="46" customWidth="1"/>
    <col min="5383" max="5389" width="0" style="46" hidden="1" customWidth="1"/>
    <col min="5390" max="5390" width="9.140625" style="46"/>
    <col min="5391" max="5391" width="0" style="46" hidden="1" customWidth="1"/>
    <col min="5392" max="5632" width="9.140625" style="46"/>
    <col min="5633" max="5633" width="9.85546875" style="46" customWidth="1"/>
    <col min="5634" max="5634" width="58.42578125" style="46" customWidth="1"/>
    <col min="5635" max="5635" width="15.140625" style="46" customWidth="1"/>
    <col min="5636" max="5636" width="15.85546875" style="46" customWidth="1"/>
    <col min="5637" max="5637" width="12.140625" style="46" customWidth="1"/>
    <col min="5638" max="5638" width="12.7109375" style="46" customWidth="1"/>
    <col min="5639" max="5645" width="0" style="46" hidden="1" customWidth="1"/>
    <col min="5646" max="5646" width="9.140625" style="46"/>
    <col min="5647" max="5647" width="0" style="46" hidden="1" customWidth="1"/>
    <col min="5648" max="5888" width="9.140625" style="46"/>
    <col min="5889" max="5889" width="9.85546875" style="46" customWidth="1"/>
    <col min="5890" max="5890" width="58.42578125" style="46" customWidth="1"/>
    <col min="5891" max="5891" width="15.140625" style="46" customWidth="1"/>
    <col min="5892" max="5892" width="15.85546875" style="46" customWidth="1"/>
    <col min="5893" max="5893" width="12.140625" style="46" customWidth="1"/>
    <col min="5894" max="5894" width="12.7109375" style="46" customWidth="1"/>
    <col min="5895" max="5901" width="0" style="46" hidden="1" customWidth="1"/>
    <col min="5902" max="5902" width="9.140625" style="46"/>
    <col min="5903" max="5903" width="0" style="46" hidden="1" customWidth="1"/>
    <col min="5904" max="6144" width="9.140625" style="46"/>
    <col min="6145" max="6145" width="9.85546875" style="46" customWidth="1"/>
    <col min="6146" max="6146" width="58.42578125" style="46" customWidth="1"/>
    <col min="6147" max="6147" width="15.140625" style="46" customWidth="1"/>
    <col min="6148" max="6148" width="15.85546875" style="46" customWidth="1"/>
    <col min="6149" max="6149" width="12.140625" style="46" customWidth="1"/>
    <col min="6150" max="6150" width="12.7109375" style="46" customWidth="1"/>
    <col min="6151" max="6157" width="0" style="46" hidden="1" customWidth="1"/>
    <col min="6158" max="6158" width="9.140625" style="46"/>
    <col min="6159" max="6159" width="0" style="46" hidden="1" customWidth="1"/>
    <col min="6160" max="6400" width="9.140625" style="46"/>
    <col min="6401" max="6401" width="9.85546875" style="46" customWidth="1"/>
    <col min="6402" max="6402" width="58.42578125" style="46" customWidth="1"/>
    <col min="6403" max="6403" width="15.140625" style="46" customWidth="1"/>
    <col min="6404" max="6404" width="15.85546875" style="46" customWidth="1"/>
    <col min="6405" max="6405" width="12.140625" style="46" customWidth="1"/>
    <col min="6406" max="6406" width="12.7109375" style="46" customWidth="1"/>
    <col min="6407" max="6413" width="0" style="46" hidden="1" customWidth="1"/>
    <col min="6414" max="6414" width="9.140625" style="46"/>
    <col min="6415" max="6415" width="0" style="46" hidden="1" customWidth="1"/>
    <col min="6416" max="6656" width="9.140625" style="46"/>
    <col min="6657" max="6657" width="9.85546875" style="46" customWidth="1"/>
    <col min="6658" max="6658" width="58.42578125" style="46" customWidth="1"/>
    <col min="6659" max="6659" width="15.140625" style="46" customWidth="1"/>
    <col min="6660" max="6660" width="15.85546875" style="46" customWidth="1"/>
    <col min="6661" max="6661" width="12.140625" style="46" customWidth="1"/>
    <col min="6662" max="6662" width="12.7109375" style="46" customWidth="1"/>
    <col min="6663" max="6669" width="0" style="46" hidden="1" customWidth="1"/>
    <col min="6670" max="6670" width="9.140625" style="46"/>
    <col min="6671" max="6671" width="0" style="46" hidden="1" customWidth="1"/>
    <col min="6672" max="6912" width="9.140625" style="46"/>
    <col min="6913" max="6913" width="9.85546875" style="46" customWidth="1"/>
    <col min="6914" max="6914" width="58.42578125" style="46" customWidth="1"/>
    <col min="6915" max="6915" width="15.140625" style="46" customWidth="1"/>
    <col min="6916" max="6916" width="15.85546875" style="46" customWidth="1"/>
    <col min="6917" max="6917" width="12.140625" style="46" customWidth="1"/>
    <col min="6918" max="6918" width="12.7109375" style="46" customWidth="1"/>
    <col min="6919" max="6925" width="0" style="46" hidden="1" customWidth="1"/>
    <col min="6926" max="6926" width="9.140625" style="46"/>
    <col min="6927" max="6927" width="0" style="46" hidden="1" customWidth="1"/>
    <col min="6928" max="7168" width="9.140625" style="46"/>
    <col min="7169" max="7169" width="9.85546875" style="46" customWidth="1"/>
    <col min="7170" max="7170" width="58.42578125" style="46" customWidth="1"/>
    <col min="7171" max="7171" width="15.140625" style="46" customWidth="1"/>
    <col min="7172" max="7172" width="15.85546875" style="46" customWidth="1"/>
    <col min="7173" max="7173" width="12.140625" style="46" customWidth="1"/>
    <col min="7174" max="7174" width="12.7109375" style="46" customWidth="1"/>
    <col min="7175" max="7181" width="0" style="46" hidden="1" customWidth="1"/>
    <col min="7182" max="7182" width="9.140625" style="46"/>
    <col min="7183" max="7183" width="0" style="46" hidden="1" customWidth="1"/>
    <col min="7184" max="7424" width="9.140625" style="46"/>
    <col min="7425" max="7425" width="9.85546875" style="46" customWidth="1"/>
    <col min="7426" max="7426" width="58.42578125" style="46" customWidth="1"/>
    <col min="7427" max="7427" width="15.140625" style="46" customWidth="1"/>
    <col min="7428" max="7428" width="15.85546875" style="46" customWidth="1"/>
    <col min="7429" max="7429" width="12.140625" style="46" customWidth="1"/>
    <col min="7430" max="7430" width="12.7109375" style="46" customWidth="1"/>
    <col min="7431" max="7437" width="0" style="46" hidden="1" customWidth="1"/>
    <col min="7438" max="7438" width="9.140625" style="46"/>
    <col min="7439" max="7439" width="0" style="46" hidden="1" customWidth="1"/>
    <col min="7440" max="7680" width="9.140625" style="46"/>
    <col min="7681" max="7681" width="9.85546875" style="46" customWidth="1"/>
    <col min="7682" max="7682" width="58.42578125" style="46" customWidth="1"/>
    <col min="7683" max="7683" width="15.140625" style="46" customWidth="1"/>
    <col min="7684" max="7684" width="15.85546875" style="46" customWidth="1"/>
    <col min="7685" max="7685" width="12.140625" style="46" customWidth="1"/>
    <col min="7686" max="7686" width="12.7109375" style="46" customWidth="1"/>
    <col min="7687" max="7693" width="0" style="46" hidden="1" customWidth="1"/>
    <col min="7694" max="7694" width="9.140625" style="46"/>
    <col min="7695" max="7695" width="0" style="46" hidden="1" customWidth="1"/>
    <col min="7696" max="7936" width="9.140625" style="46"/>
    <col min="7937" max="7937" width="9.85546875" style="46" customWidth="1"/>
    <col min="7938" max="7938" width="58.42578125" style="46" customWidth="1"/>
    <col min="7939" max="7939" width="15.140625" style="46" customWidth="1"/>
    <col min="7940" max="7940" width="15.85546875" style="46" customWidth="1"/>
    <col min="7941" max="7941" width="12.140625" style="46" customWidth="1"/>
    <col min="7942" max="7942" width="12.7109375" style="46" customWidth="1"/>
    <col min="7943" max="7949" width="0" style="46" hidden="1" customWidth="1"/>
    <col min="7950" max="7950" width="9.140625" style="46"/>
    <col min="7951" max="7951" width="0" style="46" hidden="1" customWidth="1"/>
    <col min="7952" max="8192" width="9.140625" style="46"/>
    <col min="8193" max="8193" width="9.85546875" style="46" customWidth="1"/>
    <col min="8194" max="8194" width="58.42578125" style="46" customWidth="1"/>
    <col min="8195" max="8195" width="15.140625" style="46" customWidth="1"/>
    <col min="8196" max="8196" width="15.85546875" style="46" customWidth="1"/>
    <col min="8197" max="8197" width="12.140625" style="46" customWidth="1"/>
    <col min="8198" max="8198" width="12.7109375" style="46" customWidth="1"/>
    <col min="8199" max="8205" width="0" style="46" hidden="1" customWidth="1"/>
    <col min="8206" max="8206" width="9.140625" style="46"/>
    <col min="8207" max="8207" width="0" style="46" hidden="1" customWidth="1"/>
    <col min="8208" max="8448" width="9.140625" style="46"/>
    <col min="8449" max="8449" width="9.85546875" style="46" customWidth="1"/>
    <col min="8450" max="8450" width="58.42578125" style="46" customWidth="1"/>
    <col min="8451" max="8451" width="15.140625" style="46" customWidth="1"/>
    <col min="8452" max="8452" width="15.85546875" style="46" customWidth="1"/>
    <col min="8453" max="8453" width="12.140625" style="46" customWidth="1"/>
    <col min="8454" max="8454" width="12.7109375" style="46" customWidth="1"/>
    <col min="8455" max="8461" width="0" style="46" hidden="1" customWidth="1"/>
    <col min="8462" max="8462" width="9.140625" style="46"/>
    <col min="8463" max="8463" width="0" style="46" hidden="1" customWidth="1"/>
    <col min="8464" max="8704" width="9.140625" style="46"/>
    <col min="8705" max="8705" width="9.85546875" style="46" customWidth="1"/>
    <col min="8706" max="8706" width="58.42578125" style="46" customWidth="1"/>
    <col min="8707" max="8707" width="15.140625" style="46" customWidth="1"/>
    <col min="8708" max="8708" width="15.85546875" style="46" customWidth="1"/>
    <col min="8709" max="8709" width="12.140625" style="46" customWidth="1"/>
    <col min="8710" max="8710" width="12.7109375" style="46" customWidth="1"/>
    <col min="8711" max="8717" width="0" style="46" hidden="1" customWidth="1"/>
    <col min="8718" max="8718" width="9.140625" style="46"/>
    <col min="8719" max="8719" width="0" style="46" hidden="1" customWidth="1"/>
    <col min="8720" max="8960" width="9.140625" style="46"/>
    <col min="8961" max="8961" width="9.85546875" style="46" customWidth="1"/>
    <col min="8962" max="8962" width="58.42578125" style="46" customWidth="1"/>
    <col min="8963" max="8963" width="15.140625" style="46" customWidth="1"/>
    <col min="8964" max="8964" width="15.85546875" style="46" customWidth="1"/>
    <col min="8965" max="8965" width="12.140625" style="46" customWidth="1"/>
    <col min="8966" max="8966" width="12.7109375" style="46" customWidth="1"/>
    <col min="8967" max="8973" width="0" style="46" hidden="1" customWidth="1"/>
    <col min="8974" max="8974" width="9.140625" style="46"/>
    <col min="8975" max="8975" width="0" style="46" hidden="1" customWidth="1"/>
    <col min="8976" max="9216" width="9.140625" style="46"/>
    <col min="9217" max="9217" width="9.85546875" style="46" customWidth="1"/>
    <col min="9218" max="9218" width="58.42578125" style="46" customWidth="1"/>
    <col min="9219" max="9219" width="15.140625" style="46" customWidth="1"/>
    <col min="9220" max="9220" width="15.85546875" style="46" customWidth="1"/>
    <col min="9221" max="9221" width="12.140625" style="46" customWidth="1"/>
    <col min="9222" max="9222" width="12.7109375" style="46" customWidth="1"/>
    <col min="9223" max="9229" width="0" style="46" hidden="1" customWidth="1"/>
    <col min="9230" max="9230" width="9.140625" style="46"/>
    <col min="9231" max="9231" width="0" style="46" hidden="1" customWidth="1"/>
    <col min="9232" max="9472" width="9.140625" style="46"/>
    <col min="9473" max="9473" width="9.85546875" style="46" customWidth="1"/>
    <col min="9474" max="9474" width="58.42578125" style="46" customWidth="1"/>
    <col min="9475" max="9475" width="15.140625" style="46" customWidth="1"/>
    <col min="9476" max="9476" width="15.85546875" style="46" customWidth="1"/>
    <col min="9477" max="9477" width="12.140625" style="46" customWidth="1"/>
    <col min="9478" max="9478" width="12.7109375" style="46" customWidth="1"/>
    <col min="9479" max="9485" width="0" style="46" hidden="1" customWidth="1"/>
    <col min="9486" max="9486" width="9.140625" style="46"/>
    <col min="9487" max="9487" width="0" style="46" hidden="1" customWidth="1"/>
    <col min="9488" max="9728" width="9.140625" style="46"/>
    <col min="9729" max="9729" width="9.85546875" style="46" customWidth="1"/>
    <col min="9730" max="9730" width="58.42578125" style="46" customWidth="1"/>
    <col min="9731" max="9731" width="15.140625" style="46" customWidth="1"/>
    <col min="9732" max="9732" width="15.85546875" style="46" customWidth="1"/>
    <col min="9733" max="9733" width="12.140625" style="46" customWidth="1"/>
    <col min="9734" max="9734" width="12.7109375" style="46" customWidth="1"/>
    <col min="9735" max="9741" width="0" style="46" hidden="1" customWidth="1"/>
    <col min="9742" max="9742" width="9.140625" style="46"/>
    <col min="9743" max="9743" width="0" style="46" hidden="1" customWidth="1"/>
    <col min="9744" max="9984" width="9.140625" style="46"/>
    <col min="9985" max="9985" width="9.85546875" style="46" customWidth="1"/>
    <col min="9986" max="9986" width="58.42578125" style="46" customWidth="1"/>
    <col min="9987" max="9987" width="15.140625" style="46" customWidth="1"/>
    <col min="9988" max="9988" width="15.85546875" style="46" customWidth="1"/>
    <col min="9989" max="9989" width="12.140625" style="46" customWidth="1"/>
    <col min="9990" max="9990" width="12.7109375" style="46" customWidth="1"/>
    <col min="9991" max="9997" width="0" style="46" hidden="1" customWidth="1"/>
    <col min="9998" max="9998" width="9.140625" style="46"/>
    <col min="9999" max="9999" width="0" style="46" hidden="1" customWidth="1"/>
    <col min="10000" max="10240" width="9.140625" style="46"/>
    <col min="10241" max="10241" width="9.85546875" style="46" customWidth="1"/>
    <col min="10242" max="10242" width="58.42578125" style="46" customWidth="1"/>
    <col min="10243" max="10243" width="15.140625" style="46" customWidth="1"/>
    <col min="10244" max="10244" width="15.85546875" style="46" customWidth="1"/>
    <col min="10245" max="10245" width="12.140625" style="46" customWidth="1"/>
    <col min="10246" max="10246" width="12.7109375" style="46" customWidth="1"/>
    <col min="10247" max="10253" width="0" style="46" hidden="1" customWidth="1"/>
    <col min="10254" max="10254" width="9.140625" style="46"/>
    <col min="10255" max="10255" width="0" style="46" hidden="1" customWidth="1"/>
    <col min="10256" max="10496" width="9.140625" style="46"/>
    <col min="10497" max="10497" width="9.85546875" style="46" customWidth="1"/>
    <col min="10498" max="10498" width="58.42578125" style="46" customWidth="1"/>
    <col min="10499" max="10499" width="15.140625" style="46" customWidth="1"/>
    <col min="10500" max="10500" width="15.85546875" style="46" customWidth="1"/>
    <col min="10501" max="10501" width="12.140625" style="46" customWidth="1"/>
    <col min="10502" max="10502" width="12.7109375" style="46" customWidth="1"/>
    <col min="10503" max="10509" width="0" style="46" hidden="1" customWidth="1"/>
    <col min="10510" max="10510" width="9.140625" style="46"/>
    <col min="10511" max="10511" width="0" style="46" hidden="1" customWidth="1"/>
    <col min="10512" max="10752" width="9.140625" style="46"/>
    <col min="10753" max="10753" width="9.85546875" style="46" customWidth="1"/>
    <col min="10754" max="10754" width="58.42578125" style="46" customWidth="1"/>
    <col min="10755" max="10755" width="15.140625" style="46" customWidth="1"/>
    <col min="10756" max="10756" width="15.85546875" style="46" customWidth="1"/>
    <col min="10757" max="10757" width="12.140625" style="46" customWidth="1"/>
    <col min="10758" max="10758" width="12.7109375" style="46" customWidth="1"/>
    <col min="10759" max="10765" width="0" style="46" hidden="1" customWidth="1"/>
    <col min="10766" max="10766" width="9.140625" style="46"/>
    <col min="10767" max="10767" width="0" style="46" hidden="1" customWidth="1"/>
    <col min="10768" max="11008" width="9.140625" style="46"/>
    <col min="11009" max="11009" width="9.85546875" style="46" customWidth="1"/>
    <col min="11010" max="11010" width="58.42578125" style="46" customWidth="1"/>
    <col min="11011" max="11011" width="15.140625" style="46" customWidth="1"/>
    <col min="11012" max="11012" width="15.85546875" style="46" customWidth="1"/>
    <col min="11013" max="11013" width="12.140625" style="46" customWidth="1"/>
    <col min="11014" max="11014" width="12.7109375" style="46" customWidth="1"/>
    <col min="11015" max="11021" width="0" style="46" hidden="1" customWidth="1"/>
    <col min="11022" max="11022" width="9.140625" style="46"/>
    <col min="11023" max="11023" width="0" style="46" hidden="1" customWidth="1"/>
    <col min="11024" max="11264" width="9.140625" style="46"/>
    <col min="11265" max="11265" width="9.85546875" style="46" customWidth="1"/>
    <col min="11266" max="11266" width="58.42578125" style="46" customWidth="1"/>
    <col min="11267" max="11267" width="15.140625" style="46" customWidth="1"/>
    <col min="11268" max="11268" width="15.85546875" style="46" customWidth="1"/>
    <col min="11269" max="11269" width="12.140625" style="46" customWidth="1"/>
    <col min="11270" max="11270" width="12.7109375" style="46" customWidth="1"/>
    <col min="11271" max="11277" width="0" style="46" hidden="1" customWidth="1"/>
    <col min="11278" max="11278" width="9.140625" style="46"/>
    <col min="11279" max="11279" width="0" style="46" hidden="1" customWidth="1"/>
    <col min="11280" max="11520" width="9.140625" style="46"/>
    <col min="11521" max="11521" width="9.85546875" style="46" customWidth="1"/>
    <col min="11522" max="11522" width="58.42578125" style="46" customWidth="1"/>
    <col min="11523" max="11523" width="15.140625" style="46" customWidth="1"/>
    <col min="11524" max="11524" width="15.85546875" style="46" customWidth="1"/>
    <col min="11525" max="11525" width="12.140625" style="46" customWidth="1"/>
    <col min="11526" max="11526" width="12.7109375" style="46" customWidth="1"/>
    <col min="11527" max="11533" width="0" style="46" hidden="1" customWidth="1"/>
    <col min="11534" max="11534" width="9.140625" style="46"/>
    <col min="11535" max="11535" width="0" style="46" hidden="1" customWidth="1"/>
    <col min="11536" max="11776" width="9.140625" style="46"/>
    <col min="11777" max="11777" width="9.85546875" style="46" customWidth="1"/>
    <col min="11778" max="11778" width="58.42578125" style="46" customWidth="1"/>
    <col min="11779" max="11779" width="15.140625" style="46" customWidth="1"/>
    <col min="11780" max="11780" width="15.85546875" style="46" customWidth="1"/>
    <col min="11781" max="11781" width="12.140625" style="46" customWidth="1"/>
    <col min="11782" max="11782" width="12.7109375" style="46" customWidth="1"/>
    <col min="11783" max="11789" width="0" style="46" hidden="1" customWidth="1"/>
    <col min="11790" max="11790" width="9.140625" style="46"/>
    <col min="11791" max="11791" width="0" style="46" hidden="1" customWidth="1"/>
    <col min="11792" max="12032" width="9.140625" style="46"/>
    <col min="12033" max="12033" width="9.85546875" style="46" customWidth="1"/>
    <col min="12034" max="12034" width="58.42578125" style="46" customWidth="1"/>
    <col min="12035" max="12035" width="15.140625" style="46" customWidth="1"/>
    <col min="12036" max="12036" width="15.85546875" style="46" customWidth="1"/>
    <col min="12037" max="12037" width="12.140625" style="46" customWidth="1"/>
    <col min="12038" max="12038" width="12.7109375" style="46" customWidth="1"/>
    <col min="12039" max="12045" width="0" style="46" hidden="1" customWidth="1"/>
    <col min="12046" max="12046" width="9.140625" style="46"/>
    <col min="12047" max="12047" width="0" style="46" hidden="1" customWidth="1"/>
    <col min="12048" max="12288" width="9.140625" style="46"/>
    <col min="12289" max="12289" width="9.85546875" style="46" customWidth="1"/>
    <col min="12290" max="12290" width="58.42578125" style="46" customWidth="1"/>
    <col min="12291" max="12291" width="15.140625" style="46" customWidth="1"/>
    <col min="12292" max="12292" width="15.85546875" style="46" customWidth="1"/>
    <col min="12293" max="12293" width="12.140625" style="46" customWidth="1"/>
    <col min="12294" max="12294" width="12.7109375" style="46" customWidth="1"/>
    <col min="12295" max="12301" width="0" style="46" hidden="1" customWidth="1"/>
    <col min="12302" max="12302" width="9.140625" style="46"/>
    <col min="12303" max="12303" width="0" style="46" hidden="1" customWidth="1"/>
    <col min="12304" max="12544" width="9.140625" style="46"/>
    <col min="12545" max="12545" width="9.85546875" style="46" customWidth="1"/>
    <col min="12546" max="12546" width="58.42578125" style="46" customWidth="1"/>
    <col min="12547" max="12547" width="15.140625" style="46" customWidth="1"/>
    <col min="12548" max="12548" width="15.85546875" style="46" customWidth="1"/>
    <col min="12549" max="12549" width="12.140625" style="46" customWidth="1"/>
    <col min="12550" max="12550" width="12.7109375" style="46" customWidth="1"/>
    <col min="12551" max="12557" width="0" style="46" hidden="1" customWidth="1"/>
    <col min="12558" max="12558" width="9.140625" style="46"/>
    <col min="12559" max="12559" width="0" style="46" hidden="1" customWidth="1"/>
    <col min="12560" max="12800" width="9.140625" style="46"/>
    <col min="12801" max="12801" width="9.85546875" style="46" customWidth="1"/>
    <col min="12802" max="12802" width="58.42578125" style="46" customWidth="1"/>
    <col min="12803" max="12803" width="15.140625" style="46" customWidth="1"/>
    <col min="12804" max="12804" width="15.85546875" style="46" customWidth="1"/>
    <col min="12805" max="12805" width="12.140625" style="46" customWidth="1"/>
    <col min="12806" max="12806" width="12.7109375" style="46" customWidth="1"/>
    <col min="12807" max="12813" width="0" style="46" hidden="1" customWidth="1"/>
    <col min="12814" max="12814" width="9.140625" style="46"/>
    <col min="12815" max="12815" width="0" style="46" hidden="1" customWidth="1"/>
    <col min="12816" max="13056" width="9.140625" style="46"/>
    <col min="13057" max="13057" width="9.85546875" style="46" customWidth="1"/>
    <col min="13058" max="13058" width="58.42578125" style="46" customWidth="1"/>
    <col min="13059" max="13059" width="15.140625" style="46" customWidth="1"/>
    <col min="13060" max="13060" width="15.85546875" style="46" customWidth="1"/>
    <col min="13061" max="13061" width="12.140625" style="46" customWidth="1"/>
    <col min="13062" max="13062" width="12.7109375" style="46" customWidth="1"/>
    <col min="13063" max="13069" width="0" style="46" hidden="1" customWidth="1"/>
    <col min="13070" max="13070" width="9.140625" style="46"/>
    <col min="13071" max="13071" width="0" style="46" hidden="1" customWidth="1"/>
    <col min="13072" max="13312" width="9.140625" style="46"/>
    <col min="13313" max="13313" width="9.85546875" style="46" customWidth="1"/>
    <col min="13314" max="13314" width="58.42578125" style="46" customWidth="1"/>
    <col min="13315" max="13315" width="15.140625" style="46" customWidth="1"/>
    <col min="13316" max="13316" width="15.85546875" style="46" customWidth="1"/>
    <col min="13317" max="13317" width="12.140625" style="46" customWidth="1"/>
    <col min="13318" max="13318" width="12.7109375" style="46" customWidth="1"/>
    <col min="13319" max="13325" width="0" style="46" hidden="1" customWidth="1"/>
    <col min="13326" max="13326" width="9.140625" style="46"/>
    <col min="13327" max="13327" width="0" style="46" hidden="1" customWidth="1"/>
    <col min="13328" max="13568" width="9.140625" style="46"/>
    <col min="13569" max="13569" width="9.85546875" style="46" customWidth="1"/>
    <col min="13570" max="13570" width="58.42578125" style="46" customWidth="1"/>
    <col min="13571" max="13571" width="15.140625" style="46" customWidth="1"/>
    <col min="13572" max="13572" width="15.85546875" style="46" customWidth="1"/>
    <col min="13573" max="13573" width="12.140625" style="46" customWidth="1"/>
    <col min="13574" max="13574" width="12.7109375" style="46" customWidth="1"/>
    <col min="13575" max="13581" width="0" style="46" hidden="1" customWidth="1"/>
    <col min="13582" max="13582" width="9.140625" style="46"/>
    <col min="13583" max="13583" width="0" style="46" hidden="1" customWidth="1"/>
    <col min="13584" max="13824" width="9.140625" style="46"/>
    <col min="13825" max="13825" width="9.85546875" style="46" customWidth="1"/>
    <col min="13826" max="13826" width="58.42578125" style="46" customWidth="1"/>
    <col min="13827" max="13827" width="15.140625" style="46" customWidth="1"/>
    <col min="13828" max="13828" width="15.85546875" style="46" customWidth="1"/>
    <col min="13829" max="13829" width="12.140625" style="46" customWidth="1"/>
    <col min="13830" max="13830" width="12.7109375" style="46" customWidth="1"/>
    <col min="13831" max="13837" width="0" style="46" hidden="1" customWidth="1"/>
    <col min="13838" max="13838" width="9.140625" style="46"/>
    <col min="13839" max="13839" width="0" style="46" hidden="1" customWidth="1"/>
    <col min="13840" max="14080" width="9.140625" style="46"/>
    <col min="14081" max="14081" width="9.85546875" style="46" customWidth="1"/>
    <col min="14082" max="14082" width="58.42578125" style="46" customWidth="1"/>
    <col min="14083" max="14083" width="15.140625" style="46" customWidth="1"/>
    <col min="14084" max="14084" width="15.85546875" style="46" customWidth="1"/>
    <col min="14085" max="14085" width="12.140625" style="46" customWidth="1"/>
    <col min="14086" max="14086" width="12.7109375" style="46" customWidth="1"/>
    <col min="14087" max="14093" width="0" style="46" hidden="1" customWidth="1"/>
    <col min="14094" max="14094" width="9.140625" style="46"/>
    <col min="14095" max="14095" width="0" style="46" hidden="1" customWidth="1"/>
    <col min="14096" max="14336" width="9.140625" style="46"/>
    <col min="14337" max="14337" width="9.85546875" style="46" customWidth="1"/>
    <col min="14338" max="14338" width="58.42578125" style="46" customWidth="1"/>
    <col min="14339" max="14339" width="15.140625" style="46" customWidth="1"/>
    <col min="14340" max="14340" width="15.85546875" style="46" customWidth="1"/>
    <col min="14341" max="14341" width="12.140625" style="46" customWidth="1"/>
    <col min="14342" max="14342" width="12.7109375" style="46" customWidth="1"/>
    <col min="14343" max="14349" width="0" style="46" hidden="1" customWidth="1"/>
    <col min="14350" max="14350" width="9.140625" style="46"/>
    <col min="14351" max="14351" width="0" style="46" hidden="1" customWidth="1"/>
    <col min="14352" max="14592" width="9.140625" style="46"/>
    <col min="14593" max="14593" width="9.85546875" style="46" customWidth="1"/>
    <col min="14594" max="14594" width="58.42578125" style="46" customWidth="1"/>
    <col min="14595" max="14595" width="15.140625" style="46" customWidth="1"/>
    <col min="14596" max="14596" width="15.85546875" style="46" customWidth="1"/>
    <col min="14597" max="14597" width="12.140625" style="46" customWidth="1"/>
    <col min="14598" max="14598" width="12.7109375" style="46" customWidth="1"/>
    <col min="14599" max="14605" width="0" style="46" hidden="1" customWidth="1"/>
    <col min="14606" max="14606" width="9.140625" style="46"/>
    <col min="14607" max="14607" width="0" style="46" hidden="1" customWidth="1"/>
    <col min="14608" max="14848" width="9.140625" style="46"/>
    <col min="14849" max="14849" width="9.85546875" style="46" customWidth="1"/>
    <col min="14850" max="14850" width="58.42578125" style="46" customWidth="1"/>
    <col min="14851" max="14851" width="15.140625" style="46" customWidth="1"/>
    <col min="14852" max="14852" width="15.85546875" style="46" customWidth="1"/>
    <col min="14853" max="14853" width="12.140625" style="46" customWidth="1"/>
    <col min="14854" max="14854" width="12.7109375" style="46" customWidth="1"/>
    <col min="14855" max="14861" width="0" style="46" hidden="1" customWidth="1"/>
    <col min="14862" max="14862" width="9.140625" style="46"/>
    <col min="14863" max="14863" width="0" style="46" hidden="1" customWidth="1"/>
    <col min="14864" max="15104" width="9.140625" style="46"/>
    <col min="15105" max="15105" width="9.85546875" style="46" customWidth="1"/>
    <col min="15106" max="15106" width="58.42578125" style="46" customWidth="1"/>
    <col min="15107" max="15107" width="15.140625" style="46" customWidth="1"/>
    <col min="15108" max="15108" width="15.85546875" style="46" customWidth="1"/>
    <col min="15109" max="15109" width="12.140625" style="46" customWidth="1"/>
    <col min="15110" max="15110" width="12.7109375" style="46" customWidth="1"/>
    <col min="15111" max="15117" width="0" style="46" hidden="1" customWidth="1"/>
    <col min="15118" max="15118" width="9.140625" style="46"/>
    <col min="15119" max="15119" width="0" style="46" hidden="1" customWidth="1"/>
    <col min="15120" max="15360" width="9.140625" style="46"/>
    <col min="15361" max="15361" width="9.85546875" style="46" customWidth="1"/>
    <col min="15362" max="15362" width="58.42578125" style="46" customWidth="1"/>
    <col min="15363" max="15363" width="15.140625" style="46" customWidth="1"/>
    <col min="15364" max="15364" width="15.85546875" style="46" customWidth="1"/>
    <col min="15365" max="15365" width="12.140625" style="46" customWidth="1"/>
    <col min="15366" max="15366" width="12.7109375" style="46" customWidth="1"/>
    <col min="15367" max="15373" width="0" style="46" hidden="1" customWidth="1"/>
    <col min="15374" max="15374" width="9.140625" style="46"/>
    <col min="15375" max="15375" width="0" style="46" hidden="1" customWidth="1"/>
    <col min="15376" max="15616" width="9.140625" style="46"/>
    <col min="15617" max="15617" width="9.85546875" style="46" customWidth="1"/>
    <col min="15618" max="15618" width="58.42578125" style="46" customWidth="1"/>
    <col min="15619" max="15619" width="15.140625" style="46" customWidth="1"/>
    <col min="15620" max="15620" width="15.85546875" style="46" customWidth="1"/>
    <col min="15621" max="15621" width="12.140625" style="46" customWidth="1"/>
    <col min="15622" max="15622" width="12.7109375" style="46" customWidth="1"/>
    <col min="15623" max="15629" width="0" style="46" hidden="1" customWidth="1"/>
    <col min="15630" max="15630" width="9.140625" style="46"/>
    <col min="15631" max="15631" width="0" style="46" hidden="1" customWidth="1"/>
    <col min="15632" max="15872" width="9.140625" style="46"/>
    <col min="15873" max="15873" width="9.85546875" style="46" customWidth="1"/>
    <col min="15874" max="15874" width="58.42578125" style="46" customWidth="1"/>
    <col min="15875" max="15875" width="15.140625" style="46" customWidth="1"/>
    <col min="15876" max="15876" width="15.85546875" style="46" customWidth="1"/>
    <col min="15877" max="15877" width="12.140625" style="46" customWidth="1"/>
    <col min="15878" max="15878" width="12.7109375" style="46" customWidth="1"/>
    <col min="15879" max="15885" width="0" style="46" hidden="1" customWidth="1"/>
    <col min="15886" max="15886" width="9.140625" style="46"/>
    <col min="15887" max="15887" width="0" style="46" hidden="1" customWidth="1"/>
    <col min="15888" max="16128" width="9.140625" style="46"/>
    <col min="16129" max="16129" width="9.85546875" style="46" customWidth="1"/>
    <col min="16130" max="16130" width="58.42578125" style="46" customWidth="1"/>
    <col min="16131" max="16131" width="15.140625" style="46" customWidth="1"/>
    <col min="16132" max="16132" width="15.85546875" style="46" customWidth="1"/>
    <col min="16133" max="16133" width="12.140625" style="46" customWidth="1"/>
    <col min="16134" max="16134" width="12.7109375" style="46" customWidth="1"/>
    <col min="16135" max="16141" width="0" style="46" hidden="1" customWidth="1"/>
    <col min="16142" max="16142" width="9.140625" style="46"/>
    <col min="16143" max="16143" width="0" style="46" hidden="1" customWidth="1"/>
    <col min="16144" max="16384" width="9.140625" style="46"/>
  </cols>
  <sheetData>
    <row r="1" spans="1:16" s="11" customFormat="1" ht="15.75" x14ac:dyDescent="0.25">
      <c r="A1" s="9"/>
      <c r="B1" s="9"/>
      <c r="C1" s="10" t="s">
        <v>186</v>
      </c>
      <c r="D1" s="10"/>
      <c r="E1" s="10"/>
      <c r="G1" s="12"/>
    </row>
    <row r="2" spans="1:16" s="11" customFormat="1" ht="18.75" hidden="1" x14ac:dyDescent="0.3">
      <c r="A2" s="9"/>
      <c r="B2" s="13"/>
      <c r="C2" s="14" t="s">
        <v>184</v>
      </c>
      <c r="D2" s="10"/>
      <c r="E2" s="10"/>
      <c r="G2" s="12"/>
    </row>
    <row r="3" spans="1:16" s="11" customFormat="1" ht="15.75" hidden="1" x14ac:dyDescent="0.25">
      <c r="A3" s="9"/>
      <c r="B3" s="9"/>
      <c r="C3" s="14" t="s">
        <v>185</v>
      </c>
      <c r="D3" s="10"/>
      <c r="E3" s="10"/>
      <c r="G3" s="12"/>
    </row>
    <row r="4" spans="1:16" s="11" customFormat="1" ht="15.75" hidden="1" x14ac:dyDescent="0.25">
      <c r="A4" s="9"/>
      <c r="B4" s="9"/>
      <c r="C4" s="759" t="s">
        <v>852</v>
      </c>
      <c r="D4" s="759"/>
      <c r="E4" s="759"/>
      <c r="G4" s="12"/>
    </row>
    <row r="5" spans="1:16" s="11" customFormat="1" ht="15.75" hidden="1" x14ac:dyDescent="0.2">
      <c r="A5" s="762" t="s">
        <v>187</v>
      </c>
      <c r="B5" s="762"/>
      <c r="C5" s="762"/>
      <c r="D5" s="762"/>
      <c r="E5" s="762"/>
      <c r="F5" s="762"/>
      <c r="G5" s="12"/>
    </row>
    <row r="6" spans="1:16" s="11" customFormat="1" ht="30.75" hidden="1" customHeight="1" x14ac:dyDescent="0.2">
      <c r="A6" s="763" t="s">
        <v>775</v>
      </c>
      <c r="B6" s="763"/>
      <c r="C6" s="763"/>
      <c r="D6" s="763"/>
      <c r="E6" s="763"/>
      <c r="F6" s="763"/>
      <c r="G6" s="12"/>
    </row>
    <row r="7" spans="1:16" s="11" customFormat="1" ht="17.25" hidden="1" customHeight="1" x14ac:dyDescent="0.2">
      <c r="A7" s="15"/>
      <c r="B7" s="16">
        <v>11503000000</v>
      </c>
      <c r="C7" s="15"/>
      <c r="D7" s="15"/>
      <c r="E7" s="15"/>
      <c r="F7" s="15"/>
      <c r="G7" s="12"/>
    </row>
    <row r="8" spans="1:16" s="11" customFormat="1" ht="31.5" hidden="1" customHeight="1" thickBot="1" x14ac:dyDescent="0.3">
      <c r="A8" s="15"/>
      <c r="B8" s="619" t="s">
        <v>2</v>
      </c>
      <c r="C8" s="15"/>
      <c r="D8" s="15"/>
      <c r="E8" s="15"/>
      <c r="F8" s="17" t="s">
        <v>189</v>
      </c>
      <c r="G8" s="12"/>
    </row>
    <row r="9" spans="1:16" s="11" customFormat="1" ht="12.75" hidden="1" customHeight="1" x14ac:dyDescent="0.2">
      <c r="A9" s="764" t="s">
        <v>190</v>
      </c>
      <c r="B9" s="766" t="s">
        <v>191</v>
      </c>
      <c r="C9" s="768" t="s">
        <v>10</v>
      </c>
      <c r="D9" s="766" t="s">
        <v>11</v>
      </c>
      <c r="E9" s="768" t="s">
        <v>12</v>
      </c>
      <c r="F9" s="771"/>
      <c r="G9" s="12"/>
    </row>
    <row r="10" spans="1:16" s="11" customFormat="1" ht="48" hidden="1" thickBot="1" x14ac:dyDescent="0.25">
      <c r="A10" s="765"/>
      <c r="B10" s="767"/>
      <c r="C10" s="769"/>
      <c r="D10" s="770"/>
      <c r="E10" s="18" t="s">
        <v>10</v>
      </c>
      <c r="F10" s="19" t="s">
        <v>14</v>
      </c>
      <c r="G10" s="12"/>
    </row>
    <row r="11" spans="1:16" s="11" customFormat="1" ht="17.25" hidden="1" customHeight="1" thickBot="1" x14ac:dyDescent="0.25">
      <c r="A11" s="20">
        <v>1</v>
      </c>
      <c r="B11" s="21">
        <v>2</v>
      </c>
      <c r="C11" s="22">
        <v>3</v>
      </c>
      <c r="D11" s="22">
        <v>4</v>
      </c>
      <c r="E11" s="22">
        <v>5</v>
      </c>
      <c r="F11" s="23">
        <v>6</v>
      </c>
      <c r="G11" s="12"/>
      <c r="P11" s="15"/>
    </row>
    <row r="12" spans="1:16" s="30" customFormat="1" ht="16.5" hidden="1" thickBot="1" x14ac:dyDescent="0.25">
      <c r="A12" s="24" t="s">
        <v>192</v>
      </c>
      <c r="B12" s="25" t="s">
        <v>193</v>
      </c>
      <c r="C12" s="26">
        <f>C13+C27+C33+C49+C22</f>
        <v>0</v>
      </c>
      <c r="D12" s="26">
        <f>D13+D27+D33+D49+D22</f>
        <v>0</v>
      </c>
      <c r="E12" s="26">
        <f>E49</f>
        <v>0</v>
      </c>
      <c r="F12" s="27"/>
      <c r="G12" s="28"/>
      <c r="H12" s="29"/>
    </row>
    <row r="13" spans="1:16" s="30" customFormat="1" ht="31.5" hidden="1" x14ac:dyDescent="0.2">
      <c r="A13" s="31" t="s">
        <v>194</v>
      </c>
      <c r="B13" s="32" t="s">
        <v>195</v>
      </c>
      <c r="C13" s="33">
        <f>C14+C20</f>
        <v>0</v>
      </c>
      <c r="D13" s="33">
        <f>D14+D20</f>
        <v>0</v>
      </c>
      <c r="E13" s="33">
        <f>E14</f>
        <v>0</v>
      </c>
      <c r="F13" s="34"/>
      <c r="G13" s="35"/>
    </row>
    <row r="14" spans="1:16" s="30" customFormat="1" ht="14.25" hidden="1" customHeight="1" x14ac:dyDescent="0.2">
      <c r="A14" s="36" t="s">
        <v>196</v>
      </c>
      <c r="B14" s="37" t="s">
        <v>197</v>
      </c>
      <c r="C14" s="38">
        <f>C15+C16+C17+C18+C19</f>
        <v>0</v>
      </c>
      <c r="D14" s="38">
        <f>D15+D16+D17+D18+D19</f>
        <v>0</v>
      </c>
      <c r="E14" s="38">
        <f>E15+E16+E17+E18+E19</f>
        <v>0</v>
      </c>
      <c r="F14" s="39"/>
      <c r="G14" s="35"/>
    </row>
    <row r="15" spans="1:16" ht="47.25" hidden="1" x14ac:dyDescent="0.2">
      <c r="A15" s="40" t="s">
        <v>198</v>
      </c>
      <c r="B15" s="41" t="s">
        <v>199</v>
      </c>
      <c r="C15" s="42">
        <f t="shared" ref="C15:C21" si="0">D15+E15</f>
        <v>0</v>
      </c>
      <c r="D15" s="43"/>
      <c r="E15" s="42">
        <v>0</v>
      </c>
      <c r="F15" s="44"/>
      <c r="G15" s="45"/>
    </row>
    <row r="16" spans="1:16" ht="78.75" hidden="1" x14ac:dyDescent="0.2">
      <c r="A16" s="40" t="s">
        <v>200</v>
      </c>
      <c r="B16" s="41" t="s">
        <v>201</v>
      </c>
      <c r="C16" s="42">
        <f t="shared" si="0"/>
        <v>0</v>
      </c>
      <c r="D16" s="42"/>
      <c r="E16" s="42">
        <v>0</v>
      </c>
      <c r="F16" s="44"/>
      <c r="G16" s="45"/>
    </row>
    <row r="17" spans="1:7" ht="47.25" hidden="1" customHeight="1" x14ac:dyDescent="0.2">
      <c r="A17" s="40" t="s">
        <v>202</v>
      </c>
      <c r="B17" s="41" t="s">
        <v>203</v>
      </c>
      <c r="C17" s="42">
        <f t="shared" si="0"/>
        <v>0</v>
      </c>
      <c r="D17" s="42"/>
      <c r="E17" s="42">
        <v>0</v>
      </c>
      <c r="F17" s="44"/>
      <c r="G17" s="45"/>
    </row>
    <row r="18" spans="1:7" ht="42" hidden="1" customHeight="1" x14ac:dyDescent="0.2">
      <c r="A18" s="40" t="s">
        <v>204</v>
      </c>
      <c r="B18" s="41" t="s">
        <v>205</v>
      </c>
      <c r="C18" s="42">
        <f t="shared" si="0"/>
        <v>0</v>
      </c>
      <c r="D18" s="42"/>
      <c r="E18" s="42">
        <v>0</v>
      </c>
      <c r="F18" s="44"/>
      <c r="G18" s="45"/>
    </row>
    <row r="19" spans="1:7" ht="64.5" hidden="1" customHeight="1" x14ac:dyDescent="0.2">
      <c r="A19" s="40" t="s">
        <v>206</v>
      </c>
      <c r="B19" s="41" t="s">
        <v>207</v>
      </c>
      <c r="C19" s="42">
        <f t="shared" si="0"/>
        <v>0</v>
      </c>
      <c r="D19" s="42"/>
      <c r="E19" s="42">
        <v>0</v>
      </c>
      <c r="F19" s="44"/>
      <c r="G19" s="45"/>
    </row>
    <row r="20" spans="1:7" s="30" customFormat="1" ht="36.75" hidden="1" customHeight="1" x14ac:dyDescent="0.2">
      <c r="A20" s="36">
        <v>11020000</v>
      </c>
      <c r="B20" s="37" t="s">
        <v>208</v>
      </c>
      <c r="C20" s="38">
        <f t="shared" si="0"/>
        <v>0</v>
      </c>
      <c r="D20" s="38">
        <f>D21</f>
        <v>0</v>
      </c>
      <c r="E20" s="38"/>
      <c r="F20" s="39"/>
      <c r="G20" s="35"/>
    </row>
    <row r="21" spans="1:7" ht="38.25" hidden="1" customHeight="1" x14ac:dyDescent="0.2">
      <c r="A21" s="40">
        <v>11020200</v>
      </c>
      <c r="B21" s="41" t="s">
        <v>209</v>
      </c>
      <c r="C21" s="42">
        <f t="shared" si="0"/>
        <v>0</v>
      </c>
      <c r="D21" s="42"/>
      <c r="E21" s="42"/>
      <c r="F21" s="44"/>
      <c r="G21" s="45"/>
    </row>
    <row r="22" spans="1:7" s="30" customFormat="1" ht="36" hidden="1" customHeight="1" x14ac:dyDescent="0.2">
      <c r="A22" s="36">
        <v>13000000</v>
      </c>
      <c r="B22" s="37" t="s">
        <v>210</v>
      </c>
      <c r="C22" s="38">
        <f>C23+C25</f>
        <v>0</v>
      </c>
      <c r="D22" s="38">
        <f>D23+D25</f>
        <v>0</v>
      </c>
      <c r="E22" s="38"/>
      <c r="F22" s="39"/>
      <c r="G22" s="35"/>
    </row>
    <row r="23" spans="1:7" s="30" customFormat="1" ht="27" hidden="1" customHeight="1" x14ac:dyDescent="0.2">
      <c r="A23" s="36">
        <v>13010000</v>
      </c>
      <c r="B23" s="37" t="s">
        <v>211</v>
      </c>
      <c r="C23" s="38">
        <f>C24</f>
        <v>0</v>
      </c>
      <c r="D23" s="38">
        <f>D24</f>
        <v>0</v>
      </c>
      <c r="E23" s="38"/>
      <c r="F23" s="39"/>
      <c r="G23" s="35"/>
    </row>
    <row r="24" spans="1:7" ht="66" hidden="1" customHeight="1" x14ac:dyDescent="0.2">
      <c r="A24" s="40">
        <v>13010200</v>
      </c>
      <c r="B24" s="41" t="s">
        <v>212</v>
      </c>
      <c r="C24" s="42">
        <f>D24+E24</f>
        <v>0</v>
      </c>
      <c r="D24" s="42">
        <v>0</v>
      </c>
      <c r="E24" s="42"/>
      <c r="F24" s="44"/>
      <c r="G24" s="45"/>
    </row>
    <row r="25" spans="1:7" s="30" customFormat="1" ht="30" hidden="1" customHeight="1" x14ac:dyDescent="0.2">
      <c r="A25" s="36">
        <v>13030000</v>
      </c>
      <c r="B25" s="37" t="s">
        <v>213</v>
      </c>
      <c r="C25" s="38">
        <f>C26</f>
        <v>0</v>
      </c>
      <c r="D25" s="38">
        <f>D26</f>
        <v>0</v>
      </c>
      <c r="E25" s="38"/>
      <c r="F25" s="39"/>
      <c r="G25" s="35"/>
    </row>
    <row r="26" spans="1:7" ht="49.5" hidden="1" customHeight="1" x14ac:dyDescent="0.2">
      <c r="A26" s="40">
        <v>13030100</v>
      </c>
      <c r="B26" s="41" t="s">
        <v>214</v>
      </c>
      <c r="C26" s="42">
        <f>D26+E26</f>
        <v>0</v>
      </c>
      <c r="D26" s="42"/>
      <c r="E26" s="42">
        <v>0</v>
      </c>
      <c r="F26" s="44"/>
      <c r="G26" s="45"/>
    </row>
    <row r="27" spans="1:7" s="30" customFormat="1" ht="14.25" hidden="1" customHeight="1" x14ac:dyDescent="0.2">
      <c r="A27" s="36" t="s">
        <v>215</v>
      </c>
      <c r="B27" s="37" t="s">
        <v>216</v>
      </c>
      <c r="C27" s="38">
        <f>C28+C30+C32</f>
        <v>0</v>
      </c>
      <c r="D27" s="38">
        <f>D28+D30+D32</f>
        <v>0</v>
      </c>
      <c r="E27" s="38">
        <f>E28+E30+E32</f>
        <v>0</v>
      </c>
      <c r="F27" s="39"/>
      <c r="G27" s="35"/>
    </row>
    <row r="28" spans="1:7" s="30" customFormat="1" ht="31.5" hidden="1" x14ac:dyDescent="0.2">
      <c r="A28" s="36" t="s">
        <v>217</v>
      </c>
      <c r="B28" s="37" t="s">
        <v>218</v>
      </c>
      <c r="C28" s="38">
        <f>C29</f>
        <v>0</v>
      </c>
      <c r="D28" s="38">
        <f>D29</f>
        <v>0</v>
      </c>
      <c r="E28" s="38">
        <f>E29</f>
        <v>0</v>
      </c>
      <c r="F28" s="39"/>
      <c r="G28" s="35"/>
    </row>
    <row r="29" spans="1:7" ht="14.25" hidden="1" customHeight="1" x14ac:dyDescent="0.2">
      <c r="A29" s="40" t="s">
        <v>219</v>
      </c>
      <c r="B29" s="41" t="s">
        <v>220</v>
      </c>
      <c r="C29" s="42">
        <f>D29+E29</f>
        <v>0</v>
      </c>
      <c r="D29" s="42"/>
      <c r="E29" s="42">
        <v>0</v>
      </c>
      <c r="F29" s="44"/>
      <c r="G29" s="45"/>
    </row>
    <row r="30" spans="1:7" s="30" customFormat="1" ht="31.5" hidden="1" x14ac:dyDescent="0.2">
      <c r="A30" s="36" t="s">
        <v>221</v>
      </c>
      <c r="B30" s="37" t="s">
        <v>222</v>
      </c>
      <c r="C30" s="38">
        <f>C31</f>
        <v>0</v>
      </c>
      <c r="D30" s="38">
        <f>D31</f>
        <v>0</v>
      </c>
      <c r="E30" s="38">
        <f>E31</f>
        <v>0</v>
      </c>
      <c r="F30" s="39"/>
      <c r="G30" s="35"/>
    </row>
    <row r="31" spans="1:7" ht="14.25" hidden="1" customHeight="1" x14ac:dyDescent="0.2">
      <c r="A31" s="40" t="s">
        <v>223</v>
      </c>
      <c r="B31" s="41" t="s">
        <v>220</v>
      </c>
      <c r="C31" s="42">
        <f>D31+E31</f>
        <v>0</v>
      </c>
      <c r="D31" s="42"/>
      <c r="E31" s="42">
        <v>0</v>
      </c>
      <c r="F31" s="44"/>
      <c r="G31" s="45"/>
    </row>
    <row r="32" spans="1:7" ht="31.5" hidden="1" x14ac:dyDescent="0.2">
      <c r="A32" s="40" t="s">
        <v>224</v>
      </c>
      <c r="B32" s="41" t="s">
        <v>225</v>
      </c>
      <c r="C32" s="42">
        <f>D32+E32</f>
        <v>0</v>
      </c>
      <c r="D32" s="42"/>
      <c r="E32" s="42">
        <v>0</v>
      </c>
      <c r="F32" s="44"/>
      <c r="G32" s="45"/>
    </row>
    <row r="33" spans="1:7" s="30" customFormat="1" ht="14.25" hidden="1" customHeight="1" x14ac:dyDescent="0.2">
      <c r="A33" s="36" t="s">
        <v>226</v>
      </c>
      <c r="B33" s="37" t="s">
        <v>227</v>
      </c>
      <c r="C33" s="38">
        <f>C34+C45</f>
        <v>0</v>
      </c>
      <c r="D33" s="38">
        <f>D34+D45</f>
        <v>0</v>
      </c>
      <c r="E33" s="38">
        <f>E34+E45</f>
        <v>0</v>
      </c>
      <c r="F33" s="39"/>
      <c r="G33" s="35"/>
    </row>
    <row r="34" spans="1:7" s="30" customFormat="1" ht="14.25" hidden="1" customHeight="1" x14ac:dyDescent="0.2">
      <c r="A34" s="36" t="s">
        <v>228</v>
      </c>
      <c r="B34" s="37" t="s">
        <v>229</v>
      </c>
      <c r="C34" s="38">
        <f>C35+C36+C37+C38+C39+C40+C41+C42+C43+C44</f>
        <v>0</v>
      </c>
      <c r="D34" s="38">
        <f>D35+D36+D37+D38+D39+D40+D41+D42+D43+D44</f>
        <v>0</v>
      </c>
      <c r="E34" s="38">
        <f>E35+E36+E37+E38+E39+E40+E41+E42+E43+E44</f>
        <v>0</v>
      </c>
      <c r="F34" s="39"/>
      <c r="G34" s="35"/>
    </row>
    <row r="35" spans="1:7" ht="47.25" hidden="1" x14ac:dyDescent="0.2">
      <c r="A35" s="40" t="s">
        <v>230</v>
      </c>
      <c r="B35" s="41" t="s">
        <v>231</v>
      </c>
      <c r="C35" s="42">
        <f t="shared" ref="C35:C48" si="1">D35+E35</f>
        <v>0</v>
      </c>
      <c r="D35" s="42"/>
      <c r="E35" s="42">
        <v>0</v>
      </c>
      <c r="F35" s="44"/>
      <c r="G35" s="45"/>
    </row>
    <row r="36" spans="1:7" ht="47.25" hidden="1" x14ac:dyDescent="0.2">
      <c r="A36" s="40" t="s">
        <v>232</v>
      </c>
      <c r="B36" s="41" t="s">
        <v>233</v>
      </c>
      <c r="C36" s="42">
        <f t="shared" si="1"/>
        <v>0</v>
      </c>
      <c r="D36" s="42"/>
      <c r="E36" s="42">
        <v>0</v>
      </c>
      <c r="F36" s="44"/>
      <c r="G36" s="45"/>
    </row>
    <row r="37" spans="1:7" ht="47.25" hidden="1" x14ac:dyDescent="0.2">
      <c r="A37" s="40" t="s">
        <v>234</v>
      </c>
      <c r="B37" s="41" t="s">
        <v>235</v>
      </c>
      <c r="C37" s="42">
        <f t="shared" si="1"/>
        <v>0</v>
      </c>
      <c r="D37" s="42"/>
      <c r="E37" s="42">
        <v>0</v>
      </c>
      <c r="F37" s="44"/>
      <c r="G37" s="45"/>
    </row>
    <row r="38" spans="1:7" ht="47.25" hidden="1" x14ac:dyDescent="0.2">
      <c r="A38" s="40" t="s">
        <v>236</v>
      </c>
      <c r="B38" s="41" t="s">
        <v>237</v>
      </c>
      <c r="C38" s="42">
        <f t="shared" si="1"/>
        <v>0</v>
      </c>
      <c r="D38" s="42"/>
      <c r="E38" s="42">
        <v>0</v>
      </c>
      <c r="F38" s="44"/>
      <c r="G38" s="45"/>
    </row>
    <row r="39" spans="1:7" ht="14.25" hidden="1" customHeight="1" x14ac:dyDescent="0.2">
      <c r="A39" s="40" t="s">
        <v>238</v>
      </c>
      <c r="B39" s="41" t="s">
        <v>239</v>
      </c>
      <c r="C39" s="42">
        <f t="shared" si="1"/>
        <v>0</v>
      </c>
      <c r="D39" s="42"/>
      <c r="E39" s="42">
        <v>0</v>
      </c>
      <c r="F39" s="44"/>
      <c r="G39" s="45"/>
    </row>
    <row r="40" spans="1:7" ht="14.25" hidden="1" customHeight="1" x14ac:dyDescent="0.2">
      <c r="A40" s="40" t="s">
        <v>240</v>
      </c>
      <c r="B40" s="41" t="s">
        <v>241</v>
      </c>
      <c r="C40" s="42">
        <f t="shared" si="1"/>
        <v>0</v>
      </c>
      <c r="D40" s="42"/>
      <c r="E40" s="42">
        <v>0</v>
      </c>
      <c r="F40" s="44"/>
      <c r="G40" s="45"/>
    </row>
    <row r="41" spans="1:7" ht="14.25" hidden="1" customHeight="1" x14ac:dyDescent="0.2">
      <c r="A41" s="40" t="s">
        <v>242</v>
      </c>
      <c r="B41" s="41" t="s">
        <v>243</v>
      </c>
      <c r="C41" s="42">
        <f t="shared" si="1"/>
        <v>0</v>
      </c>
      <c r="D41" s="42"/>
      <c r="E41" s="42">
        <v>0</v>
      </c>
      <c r="F41" s="44"/>
      <c r="G41" s="45"/>
    </row>
    <row r="42" spans="1:7" ht="14.25" hidden="1" customHeight="1" x14ac:dyDescent="0.2">
      <c r="A42" s="40" t="s">
        <v>244</v>
      </c>
      <c r="B42" s="41" t="s">
        <v>245</v>
      </c>
      <c r="C42" s="42">
        <f t="shared" si="1"/>
        <v>0</v>
      </c>
      <c r="D42" s="42"/>
      <c r="E42" s="42">
        <v>0</v>
      </c>
      <c r="F42" s="44"/>
      <c r="G42" s="45"/>
    </row>
    <row r="43" spans="1:7" ht="14.25" hidden="1" customHeight="1" x14ac:dyDescent="0.2">
      <c r="A43" s="40" t="s">
        <v>246</v>
      </c>
      <c r="B43" s="41" t="s">
        <v>247</v>
      </c>
      <c r="C43" s="42">
        <f t="shared" si="1"/>
        <v>0</v>
      </c>
      <c r="D43" s="42"/>
      <c r="E43" s="42">
        <v>0</v>
      </c>
      <c r="F43" s="44"/>
      <c r="G43" s="45"/>
    </row>
    <row r="44" spans="1:7" ht="14.25" hidden="1" customHeight="1" x14ac:dyDescent="0.2">
      <c r="A44" s="40" t="s">
        <v>248</v>
      </c>
      <c r="B44" s="41" t="s">
        <v>249</v>
      </c>
      <c r="C44" s="42">
        <f t="shared" si="1"/>
        <v>0</v>
      </c>
      <c r="D44" s="42"/>
      <c r="E44" s="42">
        <v>0</v>
      </c>
      <c r="F44" s="44"/>
      <c r="G44" s="45"/>
    </row>
    <row r="45" spans="1:7" s="30" customFormat="1" ht="14.25" hidden="1" customHeight="1" x14ac:dyDescent="0.2">
      <c r="A45" s="36" t="s">
        <v>250</v>
      </c>
      <c r="B45" s="37" t="s">
        <v>251</v>
      </c>
      <c r="C45" s="38">
        <f>C46+C47+C48</f>
        <v>0</v>
      </c>
      <c r="D45" s="38">
        <f>D46+D47+D48</f>
        <v>0</v>
      </c>
      <c r="E45" s="38">
        <f>E46+E47+E48</f>
        <v>0</v>
      </c>
      <c r="F45" s="39"/>
      <c r="G45" s="35"/>
    </row>
    <row r="46" spans="1:7" ht="14.25" hidden="1" customHeight="1" x14ac:dyDescent="0.2">
      <c r="A46" s="40" t="s">
        <v>252</v>
      </c>
      <c r="B46" s="41" t="s">
        <v>253</v>
      </c>
      <c r="C46" s="42">
        <f t="shared" si="1"/>
        <v>0</v>
      </c>
      <c r="D46" s="42"/>
      <c r="E46" s="42">
        <v>0</v>
      </c>
      <c r="F46" s="44"/>
      <c r="G46" s="45"/>
    </row>
    <row r="47" spans="1:7" ht="14.25" hidden="1" customHeight="1" x14ac:dyDescent="0.2">
      <c r="A47" s="40" t="s">
        <v>254</v>
      </c>
      <c r="B47" s="41" t="s">
        <v>255</v>
      </c>
      <c r="C47" s="42">
        <f t="shared" si="1"/>
        <v>0</v>
      </c>
      <c r="D47" s="42"/>
      <c r="E47" s="42">
        <v>0</v>
      </c>
      <c r="F47" s="44"/>
      <c r="G47" s="45"/>
    </row>
    <row r="48" spans="1:7" ht="63" hidden="1" x14ac:dyDescent="0.2">
      <c r="A48" s="40" t="s">
        <v>256</v>
      </c>
      <c r="B48" s="41" t="s">
        <v>257</v>
      </c>
      <c r="C48" s="42">
        <f t="shared" si="1"/>
        <v>0</v>
      </c>
      <c r="D48" s="42"/>
      <c r="E48" s="42">
        <v>0</v>
      </c>
      <c r="F48" s="44"/>
      <c r="G48" s="45"/>
    </row>
    <row r="49" spans="1:7" s="30" customFormat="1" ht="14.25" hidden="1" customHeight="1" x14ac:dyDescent="0.2">
      <c r="A49" s="36" t="s">
        <v>258</v>
      </c>
      <c r="B49" s="37" t="s">
        <v>259</v>
      </c>
      <c r="C49" s="38">
        <f>C50</f>
        <v>0</v>
      </c>
      <c r="D49" s="38">
        <f>D50</f>
        <v>0</v>
      </c>
      <c r="E49" s="38">
        <f>E50</f>
        <v>0</v>
      </c>
      <c r="F49" s="39"/>
      <c r="G49" s="35"/>
    </row>
    <row r="50" spans="1:7" s="30" customFormat="1" ht="14.25" hidden="1" customHeight="1" x14ac:dyDescent="0.2">
      <c r="A50" s="36" t="s">
        <v>260</v>
      </c>
      <c r="B50" s="37" t="s">
        <v>261</v>
      </c>
      <c r="C50" s="38">
        <f>C51+C52+C53</f>
        <v>0</v>
      </c>
      <c r="D50" s="38">
        <f>D51+D52+D53</f>
        <v>0</v>
      </c>
      <c r="E50" s="38">
        <f>E51+E52+E53</f>
        <v>0</v>
      </c>
      <c r="F50" s="39"/>
      <c r="G50" s="35"/>
    </row>
    <row r="51" spans="1:7" ht="63" hidden="1" x14ac:dyDescent="0.2">
      <c r="A51" s="40" t="s">
        <v>262</v>
      </c>
      <c r="B51" s="41" t="s">
        <v>263</v>
      </c>
      <c r="C51" s="42">
        <f>D51+E51</f>
        <v>0</v>
      </c>
      <c r="D51" s="42">
        <v>0</v>
      </c>
      <c r="E51" s="42"/>
      <c r="F51" s="44"/>
      <c r="G51" s="45"/>
    </row>
    <row r="52" spans="1:7" ht="31.5" hidden="1" x14ac:dyDescent="0.2">
      <c r="A52" s="40" t="s">
        <v>264</v>
      </c>
      <c r="B52" s="41" t="s">
        <v>265</v>
      </c>
      <c r="C52" s="42">
        <f>D52+E52</f>
        <v>0</v>
      </c>
      <c r="D52" s="42">
        <v>0</v>
      </c>
      <c r="E52" s="42"/>
      <c r="F52" s="44"/>
      <c r="G52" s="45"/>
    </row>
    <row r="53" spans="1:7" ht="56.25" hidden="1" customHeight="1" thickBot="1" x14ac:dyDescent="0.25">
      <c r="A53" s="47" t="s">
        <v>266</v>
      </c>
      <c r="B53" s="48" t="s">
        <v>267</v>
      </c>
      <c r="C53" s="49">
        <f>D53+E53</f>
        <v>0</v>
      </c>
      <c r="D53" s="49">
        <v>0</v>
      </c>
      <c r="E53" s="49"/>
      <c r="F53" s="50"/>
      <c r="G53" s="45"/>
    </row>
    <row r="54" spans="1:7" s="30" customFormat="1" ht="14.25" hidden="1" customHeight="1" thickBot="1" x14ac:dyDescent="0.25">
      <c r="A54" s="24" t="s">
        <v>268</v>
      </c>
      <c r="B54" s="25" t="s">
        <v>269</v>
      </c>
      <c r="C54" s="26">
        <f>C55+C59+C67</f>
        <v>0</v>
      </c>
      <c r="D54" s="26">
        <f>D55+D59+D67</f>
        <v>0</v>
      </c>
      <c r="E54" s="26">
        <f>E55+E59+E67</f>
        <v>0</v>
      </c>
      <c r="F54" s="27">
        <f>F55+F59+F67</f>
        <v>0</v>
      </c>
      <c r="G54" s="35"/>
    </row>
    <row r="55" spans="1:7" s="30" customFormat="1" ht="14.25" hidden="1" customHeight="1" x14ac:dyDescent="0.2">
      <c r="A55" s="31" t="s">
        <v>270</v>
      </c>
      <c r="B55" s="32" t="s">
        <v>271</v>
      </c>
      <c r="C55" s="33">
        <f>C56</f>
        <v>0</v>
      </c>
      <c r="D55" s="33">
        <f>D56</f>
        <v>0</v>
      </c>
      <c r="E55" s="33">
        <f>E56</f>
        <v>0</v>
      </c>
      <c r="F55" s="34"/>
      <c r="G55" s="35"/>
    </row>
    <row r="56" spans="1:7" s="30" customFormat="1" ht="14.25" hidden="1" customHeight="1" x14ac:dyDescent="0.2">
      <c r="A56" s="36" t="s">
        <v>272</v>
      </c>
      <c r="B56" s="37" t="s">
        <v>273</v>
      </c>
      <c r="C56" s="38">
        <f>C57+C58</f>
        <v>0</v>
      </c>
      <c r="D56" s="38">
        <f>D57+D58</f>
        <v>0</v>
      </c>
      <c r="E56" s="38">
        <f>E57+E58</f>
        <v>0</v>
      </c>
      <c r="F56" s="39"/>
      <c r="G56" s="35"/>
    </row>
    <row r="57" spans="1:7" ht="14.25" hidden="1" customHeight="1" x14ac:dyDescent="0.2">
      <c r="A57" s="40" t="s">
        <v>274</v>
      </c>
      <c r="B57" s="41" t="s">
        <v>275</v>
      </c>
      <c r="C57" s="42">
        <f>D57+E57</f>
        <v>0</v>
      </c>
      <c r="D57" s="42"/>
      <c r="E57" s="42">
        <v>0</v>
      </c>
      <c r="F57" s="44"/>
      <c r="G57" s="45"/>
    </row>
    <row r="58" spans="1:7" ht="47.25" hidden="1" x14ac:dyDescent="0.2">
      <c r="A58" s="40" t="s">
        <v>276</v>
      </c>
      <c r="B58" s="41" t="s">
        <v>277</v>
      </c>
      <c r="C58" s="42">
        <f>D58+E58</f>
        <v>0</v>
      </c>
      <c r="D58" s="42"/>
      <c r="E58" s="42">
        <v>0</v>
      </c>
      <c r="F58" s="44"/>
      <c r="G58" s="45"/>
    </row>
    <row r="59" spans="1:7" s="30" customFormat="1" ht="31.5" hidden="1" x14ac:dyDescent="0.2">
      <c r="A59" s="36" t="s">
        <v>278</v>
      </c>
      <c r="B59" s="37" t="s">
        <v>279</v>
      </c>
      <c r="C59" s="38">
        <f>C60+C64</f>
        <v>0</v>
      </c>
      <c r="D59" s="38">
        <f>D60+D64</f>
        <v>0</v>
      </c>
      <c r="E59" s="38">
        <f>E60+E64</f>
        <v>0</v>
      </c>
      <c r="F59" s="39"/>
      <c r="G59" s="35"/>
    </row>
    <row r="60" spans="1:7" s="30" customFormat="1" ht="14.25" hidden="1" customHeight="1" x14ac:dyDescent="0.2">
      <c r="A60" s="36" t="s">
        <v>280</v>
      </c>
      <c r="B60" s="37" t="s">
        <v>281</v>
      </c>
      <c r="C60" s="38">
        <f>C61+C62+C63</f>
        <v>0</v>
      </c>
      <c r="D60" s="38">
        <f>D61+D62+D63</f>
        <v>0</v>
      </c>
      <c r="E60" s="38">
        <f>E61+E62+E63</f>
        <v>0</v>
      </c>
      <c r="F60" s="39"/>
      <c r="G60" s="35"/>
    </row>
    <row r="61" spans="1:7" ht="47.25" hidden="1" x14ac:dyDescent="0.2">
      <c r="A61" s="40" t="s">
        <v>282</v>
      </c>
      <c r="B61" s="41" t="s">
        <v>283</v>
      </c>
      <c r="C61" s="42">
        <f t="shared" ref="C61:C72" si="2">D61+E61</f>
        <v>0</v>
      </c>
      <c r="D61" s="42"/>
      <c r="E61" s="42">
        <v>0</v>
      </c>
      <c r="F61" s="44"/>
      <c r="G61" s="45"/>
    </row>
    <row r="62" spans="1:7" ht="14.25" hidden="1" customHeight="1" x14ac:dyDescent="0.2">
      <c r="A62" s="40" t="s">
        <v>284</v>
      </c>
      <c r="B62" s="41" t="s">
        <v>285</v>
      </c>
      <c r="C62" s="42">
        <f t="shared" si="2"/>
        <v>0</v>
      </c>
      <c r="D62" s="42"/>
      <c r="E62" s="42">
        <v>0</v>
      </c>
      <c r="F62" s="44"/>
      <c r="G62" s="45"/>
    </row>
    <row r="63" spans="1:7" ht="31.5" hidden="1" x14ac:dyDescent="0.2">
      <c r="A63" s="40" t="s">
        <v>286</v>
      </c>
      <c r="B63" s="41" t="s">
        <v>287</v>
      </c>
      <c r="C63" s="42">
        <f t="shared" si="2"/>
        <v>0</v>
      </c>
      <c r="D63" s="42"/>
      <c r="E63" s="42">
        <v>0</v>
      </c>
      <c r="F63" s="44"/>
      <c r="G63" s="45"/>
    </row>
    <row r="64" spans="1:7" s="30" customFormat="1" ht="14.25" hidden="1" customHeight="1" x14ac:dyDescent="0.2">
      <c r="A64" s="36" t="s">
        <v>288</v>
      </c>
      <c r="B64" s="37" t="s">
        <v>289</v>
      </c>
      <c r="C64" s="38">
        <f>C65+C66</f>
        <v>0</v>
      </c>
      <c r="D64" s="38">
        <f>D65+D66</f>
        <v>0</v>
      </c>
      <c r="E64" s="38">
        <f>E65+E66</f>
        <v>0</v>
      </c>
      <c r="F64" s="39"/>
      <c r="G64" s="35"/>
    </row>
    <row r="65" spans="1:12" ht="47.25" hidden="1" x14ac:dyDescent="0.2">
      <c r="A65" s="40" t="s">
        <v>290</v>
      </c>
      <c r="B65" s="41" t="s">
        <v>291</v>
      </c>
      <c r="C65" s="42">
        <f t="shared" si="2"/>
        <v>0</v>
      </c>
      <c r="D65" s="42"/>
      <c r="E65" s="42">
        <v>0</v>
      </c>
      <c r="F65" s="44"/>
      <c r="G65" s="45"/>
    </row>
    <row r="66" spans="1:12" ht="14.25" hidden="1" customHeight="1" x14ac:dyDescent="0.2">
      <c r="A66" s="40" t="s">
        <v>292</v>
      </c>
      <c r="B66" s="41" t="s">
        <v>293</v>
      </c>
      <c r="C66" s="42">
        <f t="shared" si="2"/>
        <v>0</v>
      </c>
      <c r="D66" s="42"/>
      <c r="E66" s="42">
        <v>0</v>
      </c>
      <c r="F66" s="44"/>
      <c r="G66" s="45"/>
    </row>
    <row r="67" spans="1:12" s="30" customFormat="1" ht="14.25" hidden="1" customHeight="1" x14ac:dyDescent="0.2">
      <c r="A67" s="36" t="s">
        <v>294</v>
      </c>
      <c r="B67" s="37" t="s">
        <v>295</v>
      </c>
      <c r="C67" s="42">
        <f t="shared" si="2"/>
        <v>0</v>
      </c>
      <c r="D67" s="38">
        <f>D68</f>
        <v>0</v>
      </c>
      <c r="E67" s="38">
        <f>E68</f>
        <v>0</v>
      </c>
      <c r="F67" s="39"/>
      <c r="G67" s="35"/>
      <c r="H67" s="30">
        <v>250101</v>
      </c>
      <c r="I67" s="30">
        <v>250103</v>
      </c>
      <c r="J67" s="30" t="s">
        <v>296</v>
      </c>
    </row>
    <row r="68" spans="1:12" s="30" customFormat="1" ht="31.5" hidden="1" x14ac:dyDescent="0.2">
      <c r="A68" s="36" t="s">
        <v>297</v>
      </c>
      <c r="B68" s="37" t="s">
        <v>298</v>
      </c>
      <c r="C68" s="42">
        <f t="shared" si="2"/>
        <v>0</v>
      </c>
      <c r="D68" s="38">
        <f>D69+D70</f>
        <v>0</v>
      </c>
      <c r="E68" s="38">
        <f>E69+E70</f>
        <v>0</v>
      </c>
      <c r="F68" s="39"/>
      <c r="G68" s="45" t="s">
        <v>299</v>
      </c>
      <c r="H68" s="46">
        <f>116523+12800+1200</f>
        <v>130523</v>
      </c>
      <c r="I68" s="46"/>
      <c r="J68" s="46">
        <f>H68+I68</f>
        <v>130523</v>
      </c>
    </row>
    <row r="69" spans="1:12" ht="31.5" hidden="1" x14ac:dyDescent="0.2">
      <c r="A69" s="40" t="s">
        <v>300</v>
      </c>
      <c r="B69" s="41" t="s">
        <v>301</v>
      </c>
      <c r="C69" s="42">
        <f t="shared" si="2"/>
        <v>0</v>
      </c>
      <c r="D69" s="51">
        <v>0</v>
      </c>
      <c r="E69" s="51"/>
      <c r="F69" s="44"/>
      <c r="G69" s="45" t="s">
        <v>302</v>
      </c>
      <c r="H69" s="46">
        <v>60000</v>
      </c>
      <c r="J69" s="46">
        <f>H69+I69</f>
        <v>60000</v>
      </c>
      <c r="L69" s="46" t="s">
        <v>303</v>
      </c>
    </row>
    <row r="70" spans="1:12" ht="51" hidden="1" customHeight="1" thickBot="1" x14ac:dyDescent="0.25">
      <c r="A70" s="47" t="s">
        <v>304</v>
      </c>
      <c r="B70" s="48" t="s">
        <v>305</v>
      </c>
      <c r="C70" s="49">
        <f t="shared" si="2"/>
        <v>0</v>
      </c>
      <c r="D70" s="52">
        <v>0</v>
      </c>
      <c r="E70" s="49"/>
      <c r="F70" s="50"/>
      <c r="G70" s="35" t="s">
        <v>306</v>
      </c>
      <c r="H70" s="30">
        <v>1238870</v>
      </c>
      <c r="I70" s="30">
        <v>34104</v>
      </c>
      <c r="J70" s="46">
        <f>H70+I70</f>
        <v>1272974</v>
      </c>
      <c r="L70" s="46" t="s">
        <v>307</v>
      </c>
    </row>
    <row r="71" spans="1:12" s="30" customFormat="1" ht="14.25" hidden="1" customHeight="1" thickBot="1" x14ac:dyDescent="0.25">
      <c r="A71" s="24" t="s">
        <v>308</v>
      </c>
      <c r="B71" s="25" t="s">
        <v>309</v>
      </c>
      <c r="C71" s="53">
        <f t="shared" si="2"/>
        <v>0</v>
      </c>
      <c r="D71" s="26">
        <f>D72+D75</f>
        <v>0</v>
      </c>
      <c r="E71" s="26">
        <f>E72+E75</f>
        <v>0</v>
      </c>
      <c r="F71" s="27">
        <f>F72+F75</f>
        <v>0</v>
      </c>
      <c r="G71" s="35" t="s">
        <v>296</v>
      </c>
      <c r="H71" s="30">
        <f>SUM(H68:H70)</f>
        <v>1429393</v>
      </c>
      <c r="I71" s="30">
        <f>SUM(I68:I70)</f>
        <v>34104</v>
      </c>
      <c r="J71" s="30">
        <f>SUM(J68:J70)</f>
        <v>1463497</v>
      </c>
    </row>
    <row r="72" spans="1:12" s="30" customFormat="1" ht="14.25" hidden="1" customHeight="1" x14ac:dyDescent="0.2">
      <c r="A72" s="31" t="s">
        <v>310</v>
      </c>
      <c r="B72" s="32" t="s">
        <v>311</v>
      </c>
      <c r="C72" s="54">
        <f t="shared" si="2"/>
        <v>0</v>
      </c>
      <c r="D72" s="33">
        <f t="shared" ref="D72:F73" si="3">D73</f>
        <v>0</v>
      </c>
      <c r="E72" s="33">
        <f t="shared" si="3"/>
        <v>0</v>
      </c>
      <c r="F72" s="34">
        <f t="shared" si="3"/>
        <v>0</v>
      </c>
      <c r="G72" s="35"/>
    </row>
    <row r="73" spans="1:12" s="30" customFormat="1" ht="78.75" hidden="1" x14ac:dyDescent="0.2">
      <c r="A73" s="36" t="s">
        <v>312</v>
      </c>
      <c r="B73" s="37" t="s">
        <v>313</v>
      </c>
      <c r="C73" s="38">
        <f>C74</f>
        <v>0</v>
      </c>
      <c r="D73" s="38">
        <f t="shared" si="3"/>
        <v>0</v>
      </c>
      <c r="E73" s="38">
        <f t="shared" si="3"/>
        <v>0</v>
      </c>
      <c r="F73" s="39">
        <f t="shared" si="3"/>
        <v>0</v>
      </c>
      <c r="G73" s="35"/>
    </row>
    <row r="74" spans="1:12" ht="61.5" hidden="1" customHeight="1" x14ac:dyDescent="0.2">
      <c r="A74" s="40" t="s">
        <v>314</v>
      </c>
      <c r="B74" s="41" t="s">
        <v>315</v>
      </c>
      <c r="C74" s="42">
        <f>D74+E74</f>
        <v>0</v>
      </c>
      <c r="D74" s="42"/>
      <c r="E74" s="42">
        <v>0</v>
      </c>
      <c r="F74" s="44"/>
      <c r="G74" s="45"/>
    </row>
    <row r="75" spans="1:12" s="30" customFormat="1" ht="14.25" hidden="1" customHeight="1" x14ac:dyDescent="0.2">
      <c r="A75" s="36" t="s">
        <v>316</v>
      </c>
      <c r="B75" s="37" t="s">
        <v>317</v>
      </c>
      <c r="C75" s="38">
        <f>C76</f>
        <v>0</v>
      </c>
      <c r="D75" s="38">
        <f t="shared" ref="D75:F76" si="4">D76</f>
        <v>0</v>
      </c>
      <c r="E75" s="38">
        <f t="shared" si="4"/>
        <v>0</v>
      </c>
      <c r="F75" s="39">
        <f t="shared" si="4"/>
        <v>0</v>
      </c>
      <c r="G75" s="35"/>
    </row>
    <row r="76" spans="1:12" s="30" customFormat="1" ht="17.25" hidden="1" customHeight="1" x14ac:dyDescent="0.2">
      <c r="A76" s="36" t="s">
        <v>318</v>
      </c>
      <c r="B76" s="37" t="s">
        <v>319</v>
      </c>
      <c r="C76" s="38">
        <f>C77</f>
        <v>0</v>
      </c>
      <c r="D76" s="38">
        <f t="shared" si="4"/>
        <v>0</v>
      </c>
      <c r="E76" s="38">
        <f t="shared" si="4"/>
        <v>0</v>
      </c>
      <c r="F76" s="39">
        <f t="shared" si="4"/>
        <v>0</v>
      </c>
      <c r="G76" s="35"/>
    </row>
    <row r="77" spans="1:12" ht="78.75" hidden="1" x14ac:dyDescent="0.2">
      <c r="A77" s="40" t="s">
        <v>320</v>
      </c>
      <c r="B77" s="41" t="s">
        <v>321</v>
      </c>
      <c r="C77" s="42">
        <f>D77+E77</f>
        <v>0</v>
      </c>
      <c r="D77" s="42">
        <v>0</v>
      </c>
      <c r="E77" s="51"/>
      <c r="F77" s="55"/>
      <c r="G77" s="45"/>
    </row>
    <row r="78" spans="1:12" ht="16.5" hidden="1" thickBot="1" x14ac:dyDescent="0.25">
      <c r="A78" s="47"/>
      <c r="B78" s="56" t="s">
        <v>322</v>
      </c>
      <c r="C78" s="57">
        <f>C12+C54+C71</f>
        <v>0</v>
      </c>
      <c r="D78" s="57">
        <f>D12+D54+D71</f>
        <v>0</v>
      </c>
      <c r="E78" s="57">
        <f>E12+E54+E71</f>
        <v>0</v>
      </c>
      <c r="F78" s="58">
        <f>F12+F54+F71</f>
        <v>0</v>
      </c>
      <c r="G78" s="45"/>
    </row>
    <row r="79" spans="1:12" s="64" customFormat="1" ht="14.25" hidden="1" customHeight="1" thickBot="1" x14ac:dyDescent="0.25">
      <c r="A79" s="59" t="s">
        <v>323</v>
      </c>
      <c r="B79" s="60" t="s">
        <v>324</v>
      </c>
      <c r="C79" s="61">
        <f>C80</f>
        <v>0</v>
      </c>
      <c r="D79" s="61">
        <f>D80</f>
        <v>0</v>
      </c>
      <c r="E79" s="61">
        <f>E80</f>
        <v>0</v>
      </c>
      <c r="F79" s="62"/>
      <c r="G79" s="63"/>
    </row>
    <row r="80" spans="1:12" s="64" customFormat="1" ht="18.75" hidden="1" customHeight="1" x14ac:dyDescent="0.2">
      <c r="A80" s="65" t="s">
        <v>325</v>
      </c>
      <c r="B80" s="66" t="s">
        <v>326</v>
      </c>
      <c r="C80" s="67">
        <f>C81+C85+C87</f>
        <v>0</v>
      </c>
      <c r="D80" s="67">
        <f>D81+D85+D87</f>
        <v>0</v>
      </c>
      <c r="E80" s="67">
        <f>E81+E85+E87</f>
        <v>0</v>
      </c>
      <c r="F80" s="68"/>
      <c r="G80" s="69"/>
    </row>
    <row r="81" spans="1:15" s="64" customFormat="1" ht="31.5" hidden="1" x14ac:dyDescent="0.2">
      <c r="A81" s="70" t="s">
        <v>327</v>
      </c>
      <c r="B81" s="71" t="s">
        <v>328</v>
      </c>
      <c r="C81" s="72">
        <f>C83+C84</f>
        <v>0</v>
      </c>
      <c r="D81" s="72">
        <f>D83+D84</f>
        <v>0</v>
      </c>
      <c r="E81" s="72">
        <f>E83+E84+E94</f>
        <v>0</v>
      </c>
      <c r="F81" s="73"/>
      <c r="G81" s="69"/>
    </row>
    <row r="82" spans="1:15" s="64" customFormat="1" ht="47.25" hidden="1" x14ac:dyDescent="0.2">
      <c r="A82" s="74">
        <v>41033700</v>
      </c>
      <c r="B82" s="75" t="s">
        <v>329</v>
      </c>
      <c r="C82" s="42">
        <f t="shared" ref="C82:C94" si="5">D82+E82</f>
        <v>0</v>
      </c>
      <c r="D82" s="76"/>
      <c r="E82" s="72"/>
      <c r="F82" s="73"/>
      <c r="G82" s="69"/>
    </row>
    <row r="83" spans="1:15" s="79" customFormat="1" ht="14.25" hidden="1" customHeight="1" x14ac:dyDescent="0.2">
      <c r="A83" s="74" t="s">
        <v>330</v>
      </c>
      <c r="B83" s="75" t="s">
        <v>331</v>
      </c>
      <c r="C83" s="42">
        <f t="shared" si="5"/>
        <v>0</v>
      </c>
      <c r="D83" s="76"/>
      <c r="E83" s="76">
        <v>0</v>
      </c>
      <c r="F83" s="77"/>
      <c r="G83" s="78"/>
    </row>
    <row r="84" spans="1:15" s="79" customFormat="1" ht="31.5" hidden="1" x14ac:dyDescent="0.2">
      <c r="A84" s="74" t="s">
        <v>332</v>
      </c>
      <c r="B84" s="75" t="s">
        <v>333</v>
      </c>
      <c r="C84" s="42">
        <f t="shared" si="5"/>
        <v>0</v>
      </c>
      <c r="D84" s="80"/>
      <c r="E84" s="76">
        <v>0</v>
      </c>
      <c r="F84" s="77"/>
      <c r="G84" s="81"/>
    </row>
    <row r="85" spans="1:15" s="64" customFormat="1" ht="23.85" hidden="1" customHeight="1" x14ac:dyDescent="0.2">
      <c r="A85" s="70">
        <v>41040000</v>
      </c>
      <c r="B85" s="71" t="s">
        <v>334</v>
      </c>
      <c r="C85" s="72">
        <f>C86</f>
        <v>0</v>
      </c>
      <c r="D85" s="72">
        <f>D86</f>
        <v>0</v>
      </c>
      <c r="E85" s="72">
        <f>E86</f>
        <v>0</v>
      </c>
      <c r="F85" s="73"/>
      <c r="G85" s="69"/>
    </row>
    <row r="86" spans="1:15" s="79" customFormat="1" ht="63" hidden="1" x14ac:dyDescent="0.2">
      <c r="A86" s="74">
        <v>41040200</v>
      </c>
      <c r="B86" s="75" t="s">
        <v>335</v>
      </c>
      <c r="C86" s="42">
        <f t="shared" si="5"/>
        <v>0</v>
      </c>
      <c r="D86" s="82"/>
      <c r="E86" s="76">
        <v>0</v>
      </c>
      <c r="F86" s="77"/>
      <c r="G86" s="81"/>
      <c r="O86" s="83" t="s">
        <v>336</v>
      </c>
    </row>
    <row r="87" spans="1:15" s="64" customFormat="1" ht="31.5" hidden="1" x14ac:dyDescent="0.2">
      <c r="A87" s="604">
        <v>41050000</v>
      </c>
      <c r="B87" s="71" t="s">
        <v>337</v>
      </c>
      <c r="C87" s="72">
        <f>C94+C88+C90+C93</f>
        <v>0</v>
      </c>
      <c r="D87" s="72">
        <f>D94+D88+D90+D93</f>
        <v>0</v>
      </c>
      <c r="E87" s="72">
        <f>E94+E88+E90+E93</f>
        <v>0</v>
      </c>
      <c r="F87" s="73">
        <f>F94+F88+F90+F93</f>
        <v>0</v>
      </c>
      <c r="G87" s="69"/>
      <c r="O87" s="84"/>
    </row>
    <row r="88" spans="1:15" s="64" customFormat="1" ht="47.25" hidden="1" x14ac:dyDescent="0.2">
      <c r="A88" s="605">
        <v>41051000</v>
      </c>
      <c r="B88" s="75" t="s">
        <v>338</v>
      </c>
      <c r="C88" s="42">
        <f t="shared" si="5"/>
        <v>0</v>
      </c>
      <c r="D88" s="76"/>
      <c r="E88" s="72"/>
      <c r="F88" s="73"/>
      <c r="G88" s="69"/>
      <c r="O88" s="83"/>
    </row>
    <row r="89" spans="1:15" s="64" customFormat="1" ht="47.25" hidden="1" x14ac:dyDescent="0.25">
      <c r="A89" s="606">
        <v>41051100</v>
      </c>
      <c r="B89" s="85" t="s">
        <v>339</v>
      </c>
      <c r="C89" s="42">
        <f t="shared" si="5"/>
        <v>0</v>
      </c>
      <c r="D89" s="76"/>
      <c r="E89" s="72"/>
      <c r="F89" s="73"/>
      <c r="G89" s="69"/>
      <c r="O89" s="83"/>
    </row>
    <row r="90" spans="1:15" s="64" customFormat="1" ht="47.25" hidden="1" x14ac:dyDescent="0.2">
      <c r="A90" s="605">
        <v>41051200</v>
      </c>
      <c r="B90" s="75" t="s">
        <v>340</v>
      </c>
      <c r="C90" s="42">
        <f t="shared" si="5"/>
        <v>0</v>
      </c>
      <c r="D90" s="76"/>
      <c r="E90" s="72"/>
      <c r="F90" s="73"/>
      <c r="G90" s="69"/>
      <c r="O90" s="83"/>
    </row>
    <row r="91" spans="1:15" s="64" customFormat="1" ht="63" hidden="1" x14ac:dyDescent="0.25">
      <c r="A91" s="606">
        <v>41051400</v>
      </c>
      <c r="B91" s="85" t="s">
        <v>341</v>
      </c>
      <c r="C91" s="42">
        <f t="shared" si="5"/>
        <v>0</v>
      </c>
      <c r="D91" s="76"/>
      <c r="E91" s="72"/>
      <c r="F91" s="73"/>
      <c r="G91" s="69"/>
      <c r="O91" s="83"/>
    </row>
    <row r="92" spans="1:15" s="64" customFormat="1" ht="63" hidden="1" x14ac:dyDescent="0.25">
      <c r="A92" s="606">
        <v>41051700</v>
      </c>
      <c r="B92" s="85" t="s">
        <v>342</v>
      </c>
      <c r="C92" s="42">
        <f t="shared" si="5"/>
        <v>0</v>
      </c>
      <c r="D92" s="76"/>
      <c r="E92" s="72"/>
      <c r="F92" s="73"/>
      <c r="G92" s="69"/>
      <c r="O92" s="83"/>
    </row>
    <row r="93" spans="1:15" s="64" customFormat="1" ht="15.75" hidden="1" x14ac:dyDescent="0.2">
      <c r="A93" s="605">
        <v>41053900</v>
      </c>
      <c r="B93" s="75" t="s">
        <v>343</v>
      </c>
      <c r="C93" s="42">
        <f>D93+E93</f>
        <v>0</v>
      </c>
      <c r="D93" s="76"/>
      <c r="E93" s="73"/>
      <c r="F93" s="73"/>
      <c r="G93" s="69"/>
      <c r="O93" s="83"/>
    </row>
    <row r="94" spans="1:15" s="79" customFormat="1" ht="57" hidden="1" customHeight="1" x14ac:dyDescent="0.2">
      <c r="A94" s="74">
        <v>41055000</v>
      </c>
      <c r="B94" s="75" t="s">
        <v>344</v>
      </c>
      <c r="C94" s="42">
        <f t="shared" si="5"/>
        <v>0</v>
      </c>
      <c r="D94" s="76"/>
      <c r="E94" s="76">
        <v>0</v>
      </c>
      <c r="F94" s="77"/>
      <c r="G94" s="81"/>
      <c r="O94" s="83" t="s">
        <v>336</v>
      </c>
    </row>
    <row r="95" spans="1:15" s="30" customFormat="1" ht="1.5" hidden="1" customHeight="1" thickBot="1" x14ac:dyDescent="0.25">
      <c r="A95" s="86" t="s">
        <v>345</v>
      </c>
      <c r="B95" s="56"/>
      <c r="C95" s="57"/>
      <c r="D95" s="57"/>
      <c r="E95" s="57"/>
      <c r="F95" s="58"/>
      <c r="G95" s="35"/>
    </row>
    <row r="96" spans="1:15" s="30" customFormat="1" ht="17.25" hidden="1" customHeight="1" thickBot="1" x14ac:dyDescent="0.25">
      <c r="A96" s="87" t="s">
        <v>346</v>
      </c>
      <c r="B96" s="25" t="s">
        <v>347</v>
      </c>
      <c r="C96" s="26">
        <f>C78+C79</f>
        <v>0</v>
      </c>
      <c r="D96" s="26">
        <f>D78+D79</f>
        <v>0</v>
      </c>
      <c r="E96" s="26">
        <f>E78+E79</f>
        <v>0</v>
      </c>
      <c r="F96" s="27">
        <f>F78+F79</f>
        <v>0</v>
      </c>
      <c r="G96" s="35"/>
    </row>
    <row r="97" spans="1:11" hidden="1" x14ac:dyDescent="0.2">
      <c r="A97" s="45"/>
      <c r="B97" s="88"/>
      <c r="C97" s="45"/>
      <c r="D97" s="45"/>
      <c r="E97" s="45"/>
      <c r="F97" s="45"/>
      <c r="G97" s="45"/>
    </row>
    <row r="98" spans="1:11" s="90" customFormat="1" ht="15.75" hidden="1" customHeight="1" x14ac:dyDescent="0.2">
      <c r="A98" s="89"/>
      <c r="B98" s="760"/>
      <c r="C98" s="761"/>
      <c r="D98" s="761"/>
      <c r="E98" s="761"/>
      <c r="F98" s="761"/>
      <c r="G98" s="761"/>
      <c r="K98" s="91"/>
    </row>
    <row r="99" spans="1:11" ht="15.75" hidden="1" x14ac:dyDescent="0.25">
      <c r="A99" s="9"/>
      <c r="B99" s="618"/>
      <c r="C99" s="9"/>
      <c r="D99" s="9"/>
      <c r="E99" s="9"/>
      <c r="F99" s="9"/>
      <c r="G99" s="45"/>
      <c r="K99" s="92"/>
    </row>
    <row r="100" spans="1:11" ht="15.75" hidden="1" x14ac:dyDescent="0.25">
      <c r="A100" s="9"/>
      <c r="B100" s="618" t="s">
        <v>776</v>
      </c>
      <c r="C100" s="9"/>
      <c r="D100" s="9"/>
      <c r="E100" s="9" t="s">
        <v>777</v>
      </c>
      <c r="F100" s="9"/>
    </row>
    <row r="101" spans="1:11" hidden="1" x14ac:dyDescent="0.2"/>
    <row r="102" spans="1:11" hidden="1" x14ac:dyDescent="0.2"/>
    <row r="103" spans="1:11" hidden="1" x14ac:dyDescent="0.2"/>
    <row r="104" spans="1:11" hidden="1" x14ac:dyDescent="0.2"/>
    <row r="105" spans="1:11" hidden="1" x14ac:dyDescent="0.2"/>
    <row r="106" spans="1:11" hidden="1" x14ac:dyDescent="0.2"/>
  </sheetData>
  <mergeCells count="9">
    <mergeCell ref="C4:E4"/>
    <mergeCell ref="B98:G98"/>
    <mergeCell ref="A5:F5"/>
    <mergeCell ref="A6:F6"/>
    <mergeCell ref="A9:A10"/>
    <mergeCell ref="B9:B10"/>
    <mergeCell ref="C9:C10"/>
    <mergeCell ref="D9:D10"/>
    <mergeCell ref="E9:F9"/>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showZeros="0" topLeftCell="A22" zoomScale="96" zoomScaleNormal="96" workbookViewId="0">
      <selection activeCell="B54" sqref="B54"/>
    </sheetView>
  </sheetViews>
  <sheetFormatPr defaultRowHeight="12.75" x14ac:dyDescent="0.2"/>
  <cols>
    <col min="1" max="1" width="11.5703125" style="103" customWidth="1"/>
    <col min="2" max="2" width="45.7109375" style="172" customWidth="1"/>
    <col min="3" max="3" width="21.140625" style="115" customWidth="1"/>
    <col min="4" max="4" width="18.85546875" style="103" customWidth="1"/>
    <col min="5" max="5" width="16.5703125" style="103" customWidth="1"/>
    <col min="6" max="6" width="17.140625" style="103" customWidth="1"/>
    <col min="7" max="7" width="14.42578125" style="103" customWidth="1"/>
    <col min="8" max="8" width="36.28515625" style="103" customWidth="1"/>
    <col min="9" max="256" width="8.85546875" style="103"/>
    <col min="257" max="257" width="11.5703125" style="103" customWidth="1"/>
    <col min="258" max="258" width="45.7109375" style="103" customWidth="1"/>
    <col min="259" max="259" width="15.5703125" style="103" customWidth="1"/>
    <col min="260" max="260" width="17.85546875" style="103" customWidth="1"/>
    <col min="261" max="261" width="16.5703125" style="103" customWidth="1"/>
    <col min="262" max="262" width="17.140625" style="103" customWidth="1"/>
    <col min="263" max="263" width="14.42578125" style="103" customWidth="1"/>
    <col min="264" max="264" width="36.28515625" style="103" customWidth="1"/>
    <col min="265" max="512" width="8.85546875" style="103"/>
    <col min="513" max="513" width="11.5703125" style="103" customWidth="1"/>
    <col min="514" max="514" width="45.7109375" style="103" customWidth="1"/>
    <col min="515" max="515" width="15.5703125" style="103" customWidth="1"/>
    <col min="516" max="516" width="17.85546875" style="103" customWidth="1"/>
    <col min="517" max="517" width="16.5703125" style="103" customWidth="1"/>
    <col min="518" max="518" width="17.140625" style="103" customWidth="1"/>
    <col min="519" max="519" width="14.42578125" style="103" customWidth="1"/>
    <col min="520" max="520" width="36.28515625" style="103" customWidth="1"/>
    <col min="521" max="768" width="8.85546875" style="103"/>
    <col min="769" max="769" width="11.5703125" style="103" customWidth="1"/>
    <col min="770" max="770" width="45.7109375" style="103" customWidth="1"/>
    <col min="771" max="771" width="15.5703125" style="103" customWidth="1"/>
    <col min="772" max="772" width="17.85546875" style="103" customWidth="1"/>
    <col min="773" max="773" width="16.5703125" style="103" customWidth="1"/>
    <col min="774" max="774" width="17.140625" style="103" customWidth="1"/>
    <col min="775" max="775" width="14.42578125" style="103" customWidth="1"/>
    <col min="776" max="776" width="36.28515625" style="103" customWidth="1"/>
    <col min="777" max="1024" width="8.85546875" style="103"/>
    <col min="1025" max="1025" width="11.5703125" style="103" customWidth="1"/>
    <col min="1026" max="1026" width="45.7109375" style="103" customWidth="1"/>
    <col min="1027" max="1027" width="15.5703125" style="103" customWidth="1"/>
    <col min="1028" max="1028" width="17.85546875" style="103" customWidth="1"/>
    <col min="1029" max="1029" width="16.5703125" style="103" customWidth="1"/>
    <col min="1030" max="1030" width="17.140625" style="103" customWidth="1"/>
    <col min="1031" max="1031" width="14.42578125" style="103" customWidth="1"/>
    <col min="1032" max="1032" width="36.28515625" style="103" customWidth="1"/>
    <col min="1033" max="1280" width="8.85546875" style="103"/>
    <col min="1281" max="1281" width="11.5703125" style="103" customWidth="1"/>
    <col min="1282" max="1282" width="45.7109375" style="103" customWidth="1"/>
    <col min="1283" max="1283" width="15.5703125" style="103" customWidth="1"/>
    <col min="1284" max="1284" width="17.85546875" style="103" customWidth="1"/>
    <col min="1285" max="1285" width="16.5703125" style="103" customWidth="1"/>
    <col min="1286" max="1286" width="17.140625" style="103" customWidth="1"/>
    <col min="1287" max="1287" width="14.42578125" style="103" customWidth="1"/>
    <col min="1288" max="1288" width="36.28515625" style="103" customWidth="1"/>
    <col min="1289" max="1536" width="8.85546875" style="103"/>
    <col min="1537" max="1537" width="11.5703125" style="103" customWidth="1"/>
    <col min="1538" max="1538" width="45.7109375" style="103" customWidth="1"/>
    <col min="1539" max="1539" width="15.5703125" style="103" customWidth="1"/>
    <col min="1540" max="1540" width="17.85546875" style="103" customWidth="1"/>
    <col min="1541" max="1541" width="16.5703125" style="103" customWidth="1"/>
    <col min="1542" max="1542" width="17.140625" style="103" customWidth="1"/>
    <col min="1543" max="1543" width="14.42578125" style="103" customWidth="1"/>
    <col min="1544" max="1544" width="36.28515625" style="103" customWidth="1"/>
    <col min="1545" max="1792" width="8.85546875" style="103"/>
    <col min="1793" max="1793" width="11.5703125" style="103" customWidth="1"/>
    <col min="1794" max="1794" width="45.7109375" style="103" customWidth="1"/>
    <col min="1795" max="1795" width="15.5703125" style="103" customWidth="1"/>
    <col min="1796" max="1796" width="17.85546875" style="103" customWidth="1"/>
    <col min="1797" max="1797" width="16.5703125" style="103" customWidth="1"/>
    <col min="1798" max="1798" width="17.140625" style="103" customWidth="1"/>
    <col min="1799" max="1799" width="14.42578125" style="103" customWidth="1"/>
    <col min="1800" max="1800" width="36.28515625" style="103" customWidth="1"/>
    <col min="1801" max="2048" width="8.85546875" style="103"/>
    <col min="2049" max="2049" width="11.5703125" style="103" customWidth="1"/>
    <col min="2050" max="2050" width="45.7109375" style="103" customWidth="1"/>
    <col min="2051" max="2051" width="15.5703125" style="103" customWidth="1"/>
    <col min="2052" max="2052" width="17.85546875" style="103" customWidth="1"/>
    <col min="2053" max="2053" width="16.5703125" style="103" customWidth="1"/>
    <col min="2054" max="2054" width="17.140625" style="103" customWidth="1"/>
    <col min="2055" max="2055" width="14.42578125" style="103" customWidth="1"/>
    <col min="2056" max="2056" width="36.28515625" style="103" customWidth="1"/>
    <col min="2057" max="2304" width="8.85546875" style="103"/>
    <col min="2305" max="2305" width="11.5703125" style="103" customWidth="1"/>
    <col min="2306" max="2306" width="45.7109375" style="103" customWidth="1"/>
    <col min="2307" max="2307" width="15.5703125" style="103" customWidth="1"/>
    <col min="2308" max="2308" width="17.85546875" style="103" customWidth="1"/>
    <col min="2309" max="2309" width="16.5703125" style="103" customWidth="1"/>
    <col min="2310" max="2310" width="17.140625" style="103" customWidth="1"/>
    <col min="2311" max="2311" width="14.42578125" style="103" customWidth="1"/>
    <col min="2312" max="2312" width="36.28515625" style="103" customWidth="1"/>
    <col min="2313" max="2560" width="8.85546875" style="103"/>
    <col min="2561" max="2561" width="11.5703125" style="103" customWidth="1"/>
    <col min="2562" max="2562" width="45.7109375" style="103" customWidth="1"/>
    <col min="2563" max="2563" width="15.5703125" style="103" customWidth="1"/>
    <col min="2564" max="2564" width="17.85546875" style="103" customWidth="1"/>
    <col min="2565" max="2565" width="16.5703125" style="103" customWidth="1"/>
    <col min="2566" max="2566" width="17.140625" style="103" customWidth="1"/>
    <col min="2567" max="2567" width="14.42578125" style="103" customWidth="1"/>
    <col min="2568" max="2568" width="36.28515625" style="103" customWidth="1"/>
    <col min="2569" max="2816" width="8.85546875" style="103"/>
    <col min="2817" max="2817" width="11.5703125" style="103" customWidth="1"/>
    <col min="2818" max="2818" width="45.7109375" style="103" customWidth="1"/>
    <col min="2819" max="2819" width="15.5703125" style="103" customWidth="1"/>
    <col min="2820" max="2820" width="17.85546875" style="103" customWidth="1"/>
    <col min="2821" max="2821" width="16.5703125" style="103" customWidth="1"/>
    <col min="2822" max="2822" width="17.140625" style="103" customWidth="1"/>
    <col min="2823" max="2823" width="14.42578125" style="103" customWidth="1"/>
    <col min="2824" max="2824" width="36.28515625" style="103" customWidth="1"/>
    <col min="2825" max="3072" width="8.85546875" style="103"/>
    <col min="3073" max="3073" width="11.5703125" style="103" customWidth="1"/>
    <col min="3074" max="3074" width="45.7109375" style="103" customWidth="1"/>
    <col min="3075" max="3075" width="15.5703125" style="103" customWidth="1"/>
    <col min="3076" max="3076" width="17.85546875" style="103" customWidth="1"/>
    <col min="3077" max="3077" width="16.5703125" style="103" customWidth="1"/>
    <col min="3078" max="3078" width="17.140625" style="103" customWidth="1"/>
    <col min="3079" max="3079" width="14.42578125" style="103" customWidth="1"/>
    <col min="3080" max="3080" width="36.28515625" style="103" customWidth="1"/>
    <col min="3081" max="3328" width="8.85546875" style="103"/>
    <col min="3329" max="3329" width="11.5703125" style="103" customWidth="1"/>
    <col min="3330" max="3330" width="45.7109375" style="103" customWidth="1"/>
    <col min="3331" max="3331" width="15.5703125" style="103" customWidth="1"/>
    <col min="3332" max="3332" width="17.85546875" style="103" customWidth="1"/>
    <col min="3333" max="3333" width="16.5703125" style="103" customWidth="1"/>
    <col min="3334" max="3334" width="17.140625" style="103" customWidth="1"/>
    <col min="3335" max="3335" width="14.42578125" style="103" customWidth="1"/>
    <col min="3336" max="3336" width="36.28515625" style="103" customWidth="1"/>
    <col min="3337" max="3584" width="8.85546875" style="103"/>
    <col min="3585" max="3585" width="11.5703125" style="103" customWidth="1"/>
    <col min="3586" max="3586" width="45.7109375" style="103" customWidth="1"/>
    <col min="3587" max="3587" width="15.5703125" style="103" customWidth="1"/>
    <col min="3588" max="3588" width="17.85546875" style="103" customWidth="1"/>
    <col min="3589" max="3589" width="16.5703125" style="103" customWidth="1"/>
    <col min="3590" max="3590" width="17.140625" style="103" customWidth="1"/>
    <col min="3591" max="3591" width="14.42578125" style="103" customWidth="1"/>
    <col min="3592" max="3592" width="36.28515625" style="103" customWidth="1"/>
    <col min="3593" max="3840" width="8.85546875" style="103"/>
    <col min="3841" max="3841" width="11.5703125" style="103" customWidth="1"/>
    <col min="3842" max="3842" width="45.7109375" style="103" customWidth="1"/>
    <col min="3843" max="3843" width="15.5703125" style="103" customWidth="1"/>
    <col min="3844" max="3844" width="17.85546875" style="103" customWidth="1"/>
    <col min="3845" max="3845" width="16.5703125" style="103" customWidth="1"/>
    <col min="3846" max="3846" width="17.140625" style="103" customWidth="1"/>
    <col min="3847" max="3847" width="14.42578125" style="103" customWidth="1"/>
    <col min="3848" max="3848" width="36.28515625" style="103" customWidth="1"/>
    <col min="3849" max="4096" width="8.85546875" style="103"/>
    <col min="4097" max="4097" width="11.5703125" style="103" customWidth="1"/>
    <col min="4098" max="4098" width="45.7109375" style="103" customWidth="1"/>
    <col min="4099" max="4099" width="15.5703125" style="103" customWidth="1"/>
    <col min="4100" max="4100" width="17.85546875" style="103" customWidth="1"/>
    <col min="4101" max="4101" width="16.5703125" style="103" customWidth="1"/>
    <col min="4102" max="4102" width="17.140625" style="103" customWidth="1"/>
    <col min="4103" max="4103" width="14.42578125" style="103" customWidth="1"/>
    <col min="4104" max="4104" width="36.28515625" style="103" customWidth="1"/>
    <col min="4105" max="4352" width="8.85546875" style="103"/>
    <col min="4353" max="4353" width="11.5703125" style="103" customWidth="1"/>
    <col min="4354" max="4354" width="45.7109375" style="103" customWidth="1"/>
    <col min="4355" max="4355" width="15.5703125" style="103" customWidth="1"/>
    <col min="4356" max="4356" width="17.85546875" style="103" customWidth="1"/>
    <col min="4357" max="4357" width="16.5703125" style="103" customWidth="1"/>
    <col min="4358" max="4358" width="17.140625" style="103" customWidth="1"/>
    <col min="4359" max="4359" width="14.42578125" style="103" customWidth="1"/>
    <col min="4360" max="4360" width="36.28515625" style="103" customWidth="1"/>
    <col min="4361" max="4608" width="8.85546875" style="103"/>
    <col min="4609" max="4609" width="11.5703125" style="103" customWidth="1"/>
    <col min="4610" max="4610" width="45.7109375" style="103" customWidth="1"/>
    <col min="4611" max="4611" width="15.5703125" style="103" customWidth="1"/>
    <col min="4612" max="4612" width="17.85546875" style="103" customWidth="1"/>
    <col min="4613" max="4613" width="16.5703125" style="103" customWidth="1"/>
    <col min="4614" max="4614" width="17.140625" style="103" customWidth="1"/>
    <col min="4615" max="4615" width="14.42578125" style="103" customWidth="1"/>
    <col min="4616" max="4616" width="36.28515625" style="103" customWidth="1"/>
    <col min="4617" max="4864" width="8.85546875" style="103"/>
    <col min="4865" max="4865" width="11.5703125" style="103" customWidth="1"/>
    <col min="4866" max="4866" width="45.7109375" style="103" customWidth="1"/>
    <col min="4867" max="4867" width="15.5703125" style="103" customWidth="1"/>
    <col min="4868" max="4868" width="17.85546875" style="103" customWidth="1"/>
    <col min="4869" max="4869" width="16.5703125" style="103" customWidth="1"/>
    <col min="4870" max="4870" width="17.140625" style="103" customWidth="1"/>
    <col min="4871" max="4871" width="14.42578125" style="103" customWidth="1"/>
    <col min="4872" max="4872" width="36.28515625" style="103" customWidth="1"/>
    <col min="4873" max="5120" width="8.85546875" style="103"/>
    <col min="5121" max="5121" width="11.5703125" style="103" customWidth="1"/>
    <col min="5122" max="5122" width="45.7109375" style="103" customWidth="1"/>
    <col min="5123" max="5123" width="15.5703125" style="103" customWidth="1"/>
    <col min="5124" max="5124" width="17.85546875" style="103" customWidth="1"/>
    <col min="5125" max="5125" width="16.5703125" style="103" customWidth="1"/>
    <col min="5126" max="5126" width="17.140625" style="103" customWidth="1"/>
    <col min="5127" max="5127" width="14.42578125" style="103" customWidth="1"/>
    <col min="5128" max="5128" width="36.28515625" style="103" customWidth="1"/>
    <col min="5129" max="5376" width="8.85546875" style="103"/>
    <col min="5377" max="5377" width="11.5703125" style="103" customWidth="1"/>
    <col min="5378" max="5378" width="45.7109375" style="103" customWidth="1"/>
    <col min="5379" max="5379" width="15.5703125" style="103" customWidth="1"/>
    <col min="5380" max="5380" width="17.85546875" style="103" customWidth="1"/>
    <col min="5381" max="5381" width="16.5703125" style="103" customWidth="1"/>
    <col min="5382" max="5382" width="17.140625" style="103" customWidth="1"/>
    <col min="5383" max="5383" width="14.42578125" style="103" customWidth="1"/>
    <col min="5384" max="5384" width="36.28515625" style="103" customWidth="1"/>
    <col min="5385" max="5632" width="8.85546875" style="103"/>
    <col min="5633" max="5633" width="11.5703125" style="103" customWidth="1"/>
    <col min="5634" max="5634" width="45.7109375" style="103" customWidth="1"/>
    <col min="5635" max="5635" width="15.5703125" style="103" customWidth="1"/>
    <col min="5636" max="5636" width="17.85546875" style="103" customWidth="1"/>
    <col min="5637" max="5637" width="16.5703125" style="103" customWidth="1"/>
    <col min="5638" max="5638" width="17.140625" style="103" customWidth="1"/>
    <col min="5639" max="5639" width="14.42578125" style="103" customWidth="1"/>
    <col min="5640" max="5640" width="36.28515625" style="103" customWidth="1"/>
    <col min="5641" max="5888" width="8.85546875" style="103"/>
    <col min="5889" max="5889" width="11.5703125" style="103" customWidth="1"/>
    <col min="5890" max="5890" width="45.7109375" style="103" customWidth="1"/>
    <col min="5891" max="5891" width="15.5703125" style="103" customWidth="1"/>
    <col min="5892" max="5892" width="17.85546875" style="103" customWidth="1"/>
    <col min="5893" max="5893" width="16.5703125" style="103" customWidth="1"/>
    <col min="5894" max="5894" width="17.140625" style="103" customWidth="1"/>
    <col min="5895" max="5895" width="14.42578125" style="103" customWidth="1"/>
    <col min="5896" max="5896" width="36.28515625" style="103" customWidth="1"/>
    <col min="5897" max="6144" width="8.85546875" style="103"/>
    <col min="6145" max="6145" width="11.5703125" style="103" customWidth="1"/>
    <col min="6146" max="6146" width="45.7109375" style="103" customWidth="1"/>
    <col min="6147" max="6147" width="15.5703125" style="103" customWidth="1"/>
    <col min="6148" max="6148" width="17.85546875" style="103" customWidth="1"/>
    <col min="6149" max="6149" width="16.5703125" style="103" customWidth="1"/>
    <col min="6150" max="6150" width="17.140625" style="103" customWidth="1"/>
    <col min="6151" max="6151" width="14.42578125" style="103" customWidth="1"/>
    <col min="6152" max="6152" width="36.28515625" style="103" customWidth="1"/>
    <col min="6153" max="6400" width="8.85546875" style="103"/>
    <col min="6401" max="6401" width="11.5703125" style="103" customWidth="1"/>
    <col min="6402" max="6402" width="45.7109375" style="103" customWidth="1"/>
    <col min="6403" max="6403" width="15.5703125" style="103" customWidth="1"/>
    <col min="6404" max="6404" width="17.85546875" style="103" customWidth="1"/>
    <col min="6405" max="6405" width="16.5703125" style="103" customWidth="1"/>
    <col min="6406" max="6406" width="17.140625" style="103" customWidth="1"/>
    <col min="6407" max="6407" width="14.42578125" style="103" customWidth="1"/>
    <col min="6408" max="6408" width="36.28515625" style="103" customWidth="1"/>
    <col min="6409" max="6656" width="8.85546875" style="103"/>
    <col min="6657" max="6657" width="11.5703125" style="103" customWidth="1"/>
    <col min="6658" max="6658" width="45.7109375" style="103" customWidth="1"/>
    <col min="6659" max="6659" width="15.5703125" style="103" customWidth="1"/>
    <col min="6660" max="6660" width="17.85546875" style="103" customWidth="1"/>
    <col min="6661" max="6661" width="16.5703125" style="103" customWidth="1"/>
    <col min="6662" max="6662" width="17.140625" style="103" customWidth="1"/>
    <col min="6663" max="6663" width="14.42578125" style="103" customWidth="1"/>
    <col min="6664" max="6664" width="36.28515625" style="103" customWidth="1"/>
    <col min="6665" max="6912" width="8.85546875" style="103"/>
    <col min="6913" max="6913" width="11.5703125" style="103" customWidth="1"/>
    <col min="6914" max="6914" width="45.7109375" style="103" customWidth="1"/>
    <col min="6915" max="6915" width="15.5703125" style="103" customWidth="1"/>
    <col min="6916" max="6916" width="17.85546875" style="103" customWidth="1"/>
    <col min="6917" max="6917" width="16.5703125" style="103" customWidth="1"/>
    <col min="6918" max="6918" width="17.140625" style="103" customWidth="1"/>
    <col min="6919" max="6919" width="14.42578125" style="103" customWidth="1"/>
    <col min="6920" max="6920" width="36.28515625" style="103" customWidth="1"/>
    <col min="6921" max="7168" width="8.85546875" style="103"/>
    <col min="7169" max="7169" width="11.5703125" style="103" customWidth="1"/>
    <col min="7170" max="7170" width="45.7109375" style="103" customWidth="1"/>
    <col min="7171" max="7171" width="15.5703125" style="103" customWidth="1"/>
    <col min="7172" max="7172" width="17.85546875" style="103" customWidth="1"/>
    <col min="7173" max="7173" width="16.5703125" style="103" customWidth="1"/>
    <col min="7174" max="7174" width="17.140625" style="103" customWidth="1"/>
    <col min="7175" max="7175" width="14.42578125" style="103" customWidth="1"/>
    <col min="7176" max="7176" width="36.28515625" style="103" customWidth="1"/>
    <col min="7177" max="7424" width="8.85546875" style="103"/>
    <col min="7425" max="7425" width="11.5703125" style="103" customWidth="1"/>
    <col min="7426" max="7426" width="45.7109375" style="103" customWidth="1"/>
    <col min="7427" max="7427" width="15.5703125" style="103" customWidth="1"/>
    <col min="7428" max="7428" width="17.85546875" style="103" customWidth="1"/>
    <col min="7429" max="7429" width="16.5703125" style="103" customWidth="1"/>
    <col min="7430" max="7430" width="17.140625" style="103" customWidth="1"/>
    <col min="7431" max="7431" width="14.42578125" style="103" customWidth="1"/>
    <col min="7432" max="7432" width="36.28515625" style="103" customWidth="1"/>
    <col min="7433" max="7680" width="8.85546875" style="103"/>
    <col min="7681" max="7681" width="11.5703125" style="103" customWidth="1"/>
    <col min="7682" max="7682" width="45.7109375" style="103" customWidth="1"/>
    <col min="7683" max="7683" width="15.5703125" style="103" customWidth="1"/>
    <col min="7684" max="7684" width="17.85546875" style="103" customWidth="1"/>
    <col min="7685" max="7685" width="16.5703125" style="103" customWidth="1"/>
    <col min="7686" max="7686" width="17.140625" style="103" customWidth="1"/>
    <col min="7687" max="7687" width="14.42578125" style="103" customWidth="1"/>
    <col min="7688" max="7688" width="36.28515625" style="103" customWidth="1"/>
    <col min="7689" max="7936" width="8.85546875" style="103"/>
    <col min="7937" max="7937" width="11.5703125" style="103" customWidth="1"/>
    <col min="7938" max="7938" width="45.7109375" style="103" customWidth="1"/>
    <col min="7939" max="7939" width="15.5703125" style="103" customWidth="1"/>
    <col min="7940" max="7940" width="17.85546875" style="103" customWidth="1"/>
    <col min="7941" max="7941" width="16.5703125" style="103" customWidth="1"/>
    <col min="7942" max="7942" width="17.140625" style="103" customWidth="1"/>
    <col min="7943" max="7943" width="14.42578125" style="103" customWidth="1"/>
    <col min="7944" max="7944" width="36.28515625" style="103" customWidth="1"/>
    <col min="7945" max="8192" width="8.85546875" style="103"/>
    <col min="8193" max="8193" width="11.5703125" style="103" customWidth="1"/>
    <col min="8194" max="8194" width="45.7109375" style="103" customWidth="1"/>
    <col min="8195" max="8195" width="15.5703125" style="103" customWidth="1"/>
    <col min="8196" max="8196" width="17.85546875" style="103" customWidth="1"/>
    <col min="8197" max="8197" width="16.5703125" style="103" customWidth="1"/>
    <col min="8198" max="8198" width="17.140625" style="103" customWidth="1"/>
    <col min="8199" max="8199" width="14.42578125" style="103" customWidth="1"/>
    <col min="8200" max="8200" width="36.28515625" style="103" customWidth="1"/>
    <col min="8201" max="8448" width="8.85546875" style="103"/>
    <col min="8449" max="8449" width="11.5703125" style="103" customWidth="1"/>
    <col min="8450" max="8450" width="45.7109375" style="103" customWidth="1"/>
    <col min="8451" max="8451" width="15.5703125" style="103" customWidth="1"/>
    <col min="8452" max="8452" width="17.85546875" style="103" customWidth="1"/>
    <col min="8453" max="8453" width="16.5703125" style="103" customWidth="1"/>
    <col min="8454" max="8454" width="17.140625" style="103" customWidth="1"/>
    <col min="8455" max="8455" width="14.42578125" style="103" customWidth="1"/>
    <col min="8456" max="8456" width="36.28515625" style="103" customWidth="1"/>
    <col min="8457" max="8704" width="8.85546875" style="103"/>
    <col min="8705" max="8705" width="11.5703125" style="103" customWidth="1"/>
    <col min="8706" max="8706" width="45.7109375" style="103" customWidth="1"/>
    <col min="8707" max="8707" width="15.5703125" style="103" customWidth="1"/>
    <col min="8708" max="8708" width="17.85546875" style="103" customWidth="1"/>
    <col min="8709" max="8709" width="16.5703125" style="103" customWidth="1"/>
    <col min="8710" max="8710" width="17.140625" style="103" customWidth="1"/>
    <col min="8711" max="8711" width="14.42578125" style="103" customWidth="1"/>
    <col min="8712" max="8712" width="36.28515625" style="103" customWidth="1"/>
    <col min="8713" max="8960" width="8.85546875" style="103"/>
    <col min="8961" max="8961" width="11.5703125" style="103" customWidth="1"/>
    <col min="8962" max="8962" width="45.7109375" style="103" customWidth="1"/>
    <col min="8963" max="8963" width="15.5703125" style="103" customWidth="1"/>
    <col min="8964" max="8964" width="17.85546875" style="103" customWidth="1"/>
    <col min="8965" max="8965" width="16.5703125" style="103" customWidth="1"/>
    <col min="8966" max="8966" width="17.140625" style="103" customWidth="1"/>
    <col min="8967" max="8967" width="14.42578125" style="103" customWidth="1"/>
    <col min="8968" max="8968" width="36.28515625" style="103" customWidth="1"/>
    <col min="8969" max="9216" width="8.85546875" style="103"/>
    <col min="9217" max="9217" width="11.5703125" style="103" customWidth="1"/>
    <col min="9218" max="9218" width="45.7109375" style="103" customWidth="1"/>
    <col min="9219" max="9219" width="15.5703125" style="103" customWidth="1"/>
    <col min="9220" max="9220" width="17.85546875" style="103" customWidth="1"/>
    <col min="9221" max="9221" width="16.5703125" style="103" customWidth="1"/>
    <col min="9222" max="9222" width="17.140625" style="103" customWidth="1"/>
    <col min="9223" max="9223" width="14.42578125" style="103" customWidth="1"/>
    <col min="9224" max="9224" width="36.28515625" style="103" customWidth="1"/>
    <col min="9225" max="9472" width="8.85546875" style="103"/>
    <col min="9473" max="9473" width="11.5703125" style="103" customWidth="1"/>
    <col min="9474" max="9474" width="45.7109375" style="103" customWidth="1"/>
    <col min="9475" max="9475" width="15.5703125" style="103" customWidth="1"/>
    <col min="9476" max="9476" width="17.85546875" style="103" customWidth="1"/>
    <col min="9477" max="9477" width="16.5703125" style="103" customWidth="1"/>
    <col min="9478" max="9478" width="17.140625" style="103" customWidth="1"/>
    <col min="9479" max="9479" width="14.42578125" style="103" customWidth="1"/>
    <col min="9480" max="9480" width="36.28515625" style="103" customWidth="1"/>
    <col min="9481" max="9728" width="8.85546875" style="103"/>
    <col min="9729" max="9729" width="11.5703125" style="103" customWidth="1"/>
    <col min="9730" max="9730" width="45.7109375" style="103" customWidth="1"/>
    <col min="9731" max="9731" width="15.5703125" style="103" customWidth="1"/>
    <col min="9732" max="9732" width="17.85546875" style="103" customWidth="1"/>
    <col min="9733" max="9733" width="16.5703125" style="103" customWidth="1"/>
    <col min="9734" max="9734" width="17.140625" style="103" customWidth="1"/>
    <col min="9735" max="9735" width="14.42578125" style="103" customWidth="1"/>
    <col min="9736" max="9736" width="36.28515625" style="103" customWidth="1"/>
    <col min="9737" max="9984" width="8.85546875" style="103"/>
    <col min="9985" max="9985" width="11.5703125" style="103" customWidth="1"/>
    <col min="9986" max="9986" width="45.7109375" style="103" customWidth="1"/>
    <col min="9987" max="9987" width="15.5703125" style="103" customWidth="1"/>
    <col min="9988" max="9988" width="17.85546875" style="103" customWidth="1"/>
    <col min="9989" max="9989" width="16.5703125" style="103" customWidth="1"/>
    <col min="9990" max="9990" width="17.140625" style="103" customWidth="1"/>
    <col min="9991" max="9991" width="14.42578125" style="103" customWidth="1"/>
    <col min="9992" max="9992" width="36.28515625" style="103" customWidth="1"/>
    <col min="9993" max="10240" width="8.85546875" style="103"/>
    <col min="10241" max="10241" width="11.5703125" style="103" customWidth="1"/>
    <col min="10242" max="10242" width="45.7109375" style="103" customWidth="1"/>
    <col min="10243" max="10243" width="15.5703125" style="103" customWidth="1"/>
    <col min="10244" max="10244" width="17.85546875" style="103" customWidth="1"/>
    <col min="10245" max="10245" width="16.5703125" style="103" customWidth="1"/>
    <col min="10246" max="10246" width="17.140625" style="103" customWidth="1"/>
    <col min="10247" max="10247" width="14.42578125" style="103" customWidth="1"/>
    <col min="10248" max="10248" width="36.28515625" style="103" customWidth="1"/>
    <col min="10249" max="10496" width="8.85546875" style="103"/>
    <col min="10497" max="10497" width="11.5703125" style="103" customWidth="1"/>
    <col min="10498" max="10498" width="45.7109375" style="103" customWidth="1"/>
    <col min="10499" max="10499" width="15.5703125" style="103" customWidth="1"/>
    <col min="10500" max="10500" width="17.85546875" style="103" customWidth="1"/>
    <col min="10501" max="10501" width="16.5703125" style="103" customWidth="1"/>
    <col min="10502" max="10502" width="17.140625" style="103" customWidth="1"/>
    <col min="10503" max="10503" width="14.42578125" style="103" customWidth="1"/>
    <col min="10504" max="10504" width="36.28515625" style="103" customWidth="1"/>
    <col min="10505" max="10752" width="8.85546875" style="103"/>
    <col min="10753" max="10753" width="11.5703125" style="103" customWidth="1"/>
    <col min="10754" max="10754" width="45.7109375" style="103" customWidth="1"/>
    <col min="10755" max="10755" width="15.5703125" style="103" customWidth="1"/>
    <col min="10756" max="10756" width="17.85546875" style="103" customWidth="1"/>
    <col min="10757" max="10757" width="16.5703125" style="103" customWidth="1"/>
    <col min="10758" max="10758" width="17.140625" style="103" customWidth="1"/>
    <col min="10759" max="10759" width="14.42578125" style="103" customWidth="1"/>
    <col min="10760" max="10760" width="36.28515625" style="103" customWidth="1"/>
    <col min="10761" max="11008" width="8.85546875" style="103"/>
    <col min="11009" max="11009" width="11.5703125" style="103" customWidth="1"/>
    <col min="11010" max="11010" width="45.7109375" style="103" customWidth="1"/>
    <col min="11011" max="11011" width="15.5703125" style="103" customWidth="1"/>
    <col min="11012" max="11012" width="17.85546875" style="103" customWidth="1"/>
    <col min="11013" max="11013" width="16.5703125" style="103" customWidth="1"/>
    <col min="11014" max="11014" width="17.140625" style="103" customWidth="1"/>
    <col min="11015" max="11015" width="14.42578125" style="103" customWidth="1"/>
    <col min="11016" max="11016" width="36.28515625" style="103" customWidth="1"/>
    <col min="11017" max="11264" width="8.85546875" style="103"/>
    <col min="11265" max="11265" width="11.5703125" style="103" customWidth="1"/>
    <col min="11266" max="11266" width="45.7109375" style="103" customWidth="1"/>
    <col min="11267" max="11267" width="15.5703125" style="103" customWidth="1"/>
    <col min="11268" max="11268" width="17.85546875" style="103" customWidth="1"/>
    <col min="11269" max="11269" width="16.5703125" style="103" customWidth="1"/>
    <col min="11270" max="11270" width="17.140625" style="103" customWidth="1"/>
    <col min="11271" max="11271" width="14.42578125" style="103" customWidth="1"/>
    <col min="11272" max="11272" width="36.28515625" style="103" customWidth="1"/>
    <col min="11273" max="11520" width="8.85546875" style="103"/>
    <col min="11521" max="11521" width="11.5703125" style="103" customWidth="1"/>
    <col min="11522" max="11522" width="45.7109375" style="103" customWidth="1"/>
    <col min="11523" max="11523" width="15.5703125" style="103" customWidth="1"/>
    <col min="11524" max="11524" width="17.85546875" style="103" customWidth="1"/>
    <col min="11525" max="11525" width="16.5703125" style="103" customWidth="1"/>
    <col min="11526" max="11526" width="17.140625" style="103" customWidth="1"/>
    <col min="11527" max="11527" width="14.42578125" style="103" customWidth="1"/>
    <col min="11528" max="11528" width="36.28515625" style="103" customWidth="1"/>
    <col min="11529" max="11776" width="8.85546875" style="103"/>
    <col min="11777" max="11777" width="11.5703125" style="103" customWidth="1"/>
    <col min="11778" max="11778" width="45.7109375" style="103" customWidth="1"/>
    <col min="11779" max="11779" width="15.5703125" style="103" customWidth="1"/>
    <col min="11780" max="11780" width="17.85546875" style="103" customWidth="1"/>
    <col min="11781" max="11781" width="16.5703125" style="103" customWidth="1"/>
    <col min="11782" max="11782" width="17.140625" style="103" customWidth="1"/>
    <col min="11783" max="11783" width="14.42578125" style="103" customWidth="1"/>
    <col min="11784" max="11784" width="36.28515625" style="103" customWidth="1"/>
    <col min="11785" max="12032" width="8.85546875" style="103"/>
    <col min="12033" max="12033" width="11.5703125" style="103" customWidth="1"/>
    <col min="12034" max="12034" width="45.7109375" style="103" customWidth="1"/>
    <col min="12035" max="12035" width="15.5703125" style="103" customWidth="1"/>
    <col min="12036" max="12036" width="17.85546875" style="103" customWidth="1"/>
    <col min="12037" max="12037" width="16.5703125" style="103" customWidth="1"/>
    <col min="12038" max="12038" width="17.140625" style="103" customWidth="1"/>
    <col min="12039" max="12039" width="14.42578125" style="103" customWidth="1"/>
    <col min="12040" max="12040" width="36.28515625" style="103" customWidth="1"/>
    <col min="12041" max="12288" width="8.85546875" style="103"/>
    <col min="12289" max="12289" width="11.5703125" style="103" customWidth="1"/>
    <col min="12290" max="12290" width="45.7109375" style="103" customWidth="1"/>
    <col min="12291" max="12291" width="15.5703125" style="103" customWidth="1"/>
    <col min="12292" max="12292" width="17.85546875" style="103" customWidth="1"/>
    <col min="12293" max="12293" width="16.5703125" style="103" customWidth="1"/>
    <col min="12294" max="12294" width="17.140625" style="103" customWidth="1"/>
    <col min="12295" max="12295" width="14.42578125" style="103" customWidth="1"/>
    <col min="12296" max="12296" width="36.28515625" style="103" customWidth="1"/>
    <col min="12297" max="12544" width="8.85546875" style="103"/>
    <col min="12545" max="12545" width="11.5703125" style="103" customWidth="1"/>
    <col min="12546" max="12546" width="45.7109375" style="103" customWidth="1"/>
    <col min="12547" max="12547" width="15.5703125" style="103" customWidth="1"/>
    <col min="12548" max="12548" width="17.85546875" style="103" customWidth="1"/>
    <col min="12549" max="12549" width="16.5703125" style="103" customWidth="1"/>
    <col min="12550" max="12550" width="17.140625" style="103" customWidth="1"/>
    <col min="12551" max="12551" width="14.42578125" style="103" customWidth="1"/>
    <col min="12552" max="12552" width="36.28515625" style="103" customWidth="1"/>
    <col min="12553" max="12800" width="8.85546875" style="103"/>
    <col min="12801" max="12801" width="11.5703125" style="103" customWidth="1"/>
    <col min="12802" max="12802" width="45.7109375" style="103" customWidth="1"/>
    <col min="12803" max="12803" width="15.5703125" style="103" customWidth="1"/>
    <col min="12804" max="12804" width="17.85546875" style="103" customWidth="1"/>
    <col min="12805" max="12805" width="16.5703125" style="103" customWidth="1"/>
    <col min="12806" max="12806" width="17.140625" style="103" customWidth="1"/>
    <col min="12807" max="12807" width="14.42578125" style="103" customWidth="1"/>
    <col min="12808" max="12808" width="36.28515625" style="103" customWidth="1"/>
    <col min="12809" max="13056" width="8.85546875" style="103"/>
    <col min="13057" max="13057" width="11.5703125" style="103" customWidth="1"/>
    <col min="13058" max="13058" width="45.7109375" style="103" customWidth="1"/>
    <col min="13059" max="13059" width="15.5703125" style="103" customWidth="1"/>
    <col min="13060" max="13060" width="17.85546875" style="103" customWidth="1"/>
    <col min="13061" max="13061" width="16.5703125" style="103" customWidth="1"/>
    <col min="13062" max="13062" width="17.140625" style="103" customWidth="1"/>
    <col min="13063" max="13063" width="14.42578125" style="103" customWidth="1"/>
    <col min="13064" max="13064" width="36.28515625" style="103" customWidth="1"/>
    <col min="13065" max="13312" width="8.85546875" style="103"/>
    <col min="13313" max="13313" width="11.5703125" style="103" customWidth="1"/>
    <col min="13314" max="13314" width="45.7109375" style="103" customWidth="1"/>
    <col min="13315" max="13315" width="15.5703125" style="103" customWidth="1"/>
    <col min="13316" max="13316" width="17.85546875" style="103" customWidth="1"/>
    <col min="13317" max="13317" width="16.5703125" style="103" customWidth="1"/>
    <col min="13318" max="13318" width="17.140625" style="103" customWidth="1"/>
    <col min="13319" max="13319" width="14.42578125" style="103" customWidth="1"/>
    <col min="13320" max="13320" width="36.28515625" style="103" customWidth="1"/>
    <col min="13321" max="13568" width="8.85546875" style="103"/>
    <col min="13569" max="13569" width="11.5703125" style="103" customWidth="1"/>
    <col min="13570" max="13570" width="45.7109375" style="103" customWidth="1"/>
    <col min="13571" max="13571" width="15.5703125" style="103" customWidth="1"/>
    <col min="13572" max="13572" width="17.85546875" style="103" customWidth="1"/>
    <col min="13573" max="13573" width="16.5703125" style="103" customWidth="1"/>
    <col min="13574" max="13574" width="17.140625" style="103" customWidth="1"/>
    <col min="13575" max="13575" width="14.42578125" style="103" customWidth="1"/>
    <col min="13576" max="13576" width="36.28515625" style="103" customWidth="1"/>
    <col min="13577" max="13824" width="8.85546875" style="103"/>
    <col min="13825" max="13825" width="11.5703125" style="103" customWidth="1"/>
    <col min="13826" max="13826" width="45.7109375" style="103" customWidth="1"/>
    <col min="13827" max="13827" width="15.5703125" style="103" customWidth="1"/>
    <col min="13828" max="13828" width="17.85546875" style="103" customWidth="1"/>
    <col min="13829" max="13829" width="16.5703125" style="103" customWidth="1"/>
    <col min="13830" max="13830" width="17.140625" style="103" customWidth="1"/>
    <col min="13831" max="13831" width="14.42578125" style="103" customWidth="1"/>
    <col min="13832" max="13832" width="36.28515625" style="103" customWidth="1"/>
    <col min="13833" max="14080" width="8.85546875" style="103"/>
    <col min="14081" max="14081" width="11.5703125" style="103" customWidth="1"/>
    <col min="14082" max="14082" width="45.7109375" style="103" customWidth="1"/>
    <col min="14083" max="14083" width="15.5703125" style="103" customWidth="1"/>
    <col min="14084" max="14084" width="17.85546875" style="103" customWidth="1"/>
    <col min="14085" max="14085" width="16.5703125" style="103" customWidth="1"/>
    <col min="14086" max="14086" width="17.140625" style="103" customWidth="1"/>
    <col min="14087" max="14087" width="14.42578125" style="103" customWidth="1"/>
    <col min="14088" max="14088" width="36.28515625" style="103" customWidth="1"/>
    <col min="14089" max="14336" width="8.85546875" style="103"/>
    <col min="14337" max="14337" width="11.5703125" style="103" customWidth="1"/>
    <col min="14338" max="14338" width="45.7109375" style="103" customWidth="1"/>
    <col min="14339" max="14339" width="15.5703125" style="103" customWidth="1"/>
    <col min="14340" max="14340" width="17.85546875" style="103" customWidth="1"/>
    <col min="14341" max="14341" width="16.5703125" style="103" customWidth="1"/>
    <col min="14342" max="14342" width="17.140625" style="103" customWidth="1"/>
    <col min="14343" max="14343" width="14.42578125" style="103" customWidth="1"/>
    <col min="14344" max="14344" width="36.28515625" style="103" customWidth="1"/>
    <col min="14345" max="14592" width="8.85546875" style="103"/>
    <col min="14593" max="14593" width="11.5703125" style="103" customWidth="1"/>
    <col min="14594" max="14594" width="45.7109375" style="103" customWidth="1"/>
    <col min="14595" max="14595" width="15.5703125" style="103" customWidth="1"/>
    <col min="14596" max="14596" width="17.85546875" style="103" customWidth="1"/>
    <col min="14597" max="14597" width="16.5703125" style="103" customWidth="1"/>
    <col min="14598" max="14598" width="17.140625" style="103" customWidth="1"/>
    <col min="14599" max="14599" width="14.42578125" style="103" customWidth="1"/>
    <col min="14600" max="14600" width="36.28515625" style="103" customWidth="1"/>
    <col min="14601" max="14848" width="8.85546875" style="103"/>
    <col min="14849" max="14849" width="11.5703125" style="103" customWidth="1"/>
    <col min="14850" max="14850" width="45.7109375" style="103" customWidth="1"/>
    <col min="14851" max="14851" width="15.5703125" style="103" customWidth="1"/>
    <col min="14852" max="14852" width="17.85546875" style="103" customWidth="1"/>
    <col min="14853" max="14853" width="16.5703125" style="103" customWidth="1"/>
    <col min="14854" max="14854" width="17.140625" style="103" customWidth="1"/>
    <col min="14855" max="14855" width="14.42578125" style="103" customWidth="1"/>
    <col min="14856" max="14856" width="36.28515625" style="103" customWidth="1"/>
    <col min="14857" max="15104" width="8.85546875" style="103"/>
    <col min="15105" max="15105" width="11.5703125" style="103" customWidth="1"/>
    <col min="15106" max="15106" width="45.7109375" style="103" customWidth="1"/>
    <col min="15107" max="15107" width="15.5703125" style="103" customWidth="1"/>
    <col min="15108" max="15108" width="17.85546875" style="103" customWidth="1"/>
    <col min="15109" max="15109" width="16.5703125" style="103" customWidth="1"/>
    <col min="15110" max="15110" width="17.140625" style="103" customWidth="1"/>
    <col min="15111" max="15111" width="14.42578125" style="103" customWidth="1"/>
    <col min="15112" max="15112" width="36.28515625" style="103" customWidth="1"/>
    <col min="15113" max="15360" width="8.85546875" style="103"/>
    <col min="15361" max="15361" width="11.5703125" style="103" customWidth="1"/>
    <col min="15362" max="15362" width="45.7109375" style="103" customWidth="1"/>
    <col min="15363" max="15363" width="15.5703125" style="103" customWidth="1"/>
    <col min="15364" max="15364" width="17.85546875" style="103" customWidth="1"/>
    <col min="15365" max="15365" width="16.5703125" style="103" customWidth="1"/>
    <col min="15366" max="15366" width="17.140625" style="103" customWidth="1"/>
    <col min="15367" max="15367" width="14.42578125" style="103" customWidth="1"/>
    <col min="15368" max="15368" width="36.28515625" style="103" customWidth="1"/>
    <col min="15369" max="15616" width="8.85546875" style="103"/>
    <col min="15617" max="15617" width="11.5703125" style="103" customWidth="1"/>
    <col min="15618" max="15618" width="45.7109375" style="103" customWidth="1"/>
    <col min="15619" max="15619" width="15.5703125" style="103" customWidth="1"/>
    <col min="15620" max="15620" width="17.85546875" style="103" customWidth="1"/>
    <col min="15621" max="15621" width="16.5703125" style="103" customWidth="1"/>
    <col min="15622" max="15622" width="17.140625" style="103" customWidth="1"/>
    <col min="15623" max="15623" width="14.42578125" style="103" customWidth="1"/>
    <col min="15624" max="15624" width="36.28515625" style="103" customWidth="1"/>
    <col min="15625" max="15872" width="8.85546875" style="103"/>
    <col min="15873" max="15873" width="11.5703125" style="103" customWidth="1"/>
    <col min="15874" max="15874" width="45.7109375" style="103" customWidth="1"/>
    <col min="15875" max="15875" width="15.5703125" style="103" customWidth="1"/>
    <col min="15876" max="15876" width="17.85546875" style="103" customWidth="1"/>
    <col min="15877" max="15877" width="16.5703125" style="103" customWidth="1"/>
    <col min="15878" max="15878" width="17.140625" style="103" customWidth="1"/>
    <col min="15879" max="15879" width="14.42578125" style="103" customWidth="1"/>
    <col min="15880" max="15880" width="36.28515625" style="103" customWidth="1"/>
    <col min="15881" max="16128" width="8.85546875" style="103"/>
    <col min="16129" max="16129" width="11.5703125" style="103" customWidth="1"/>
    <col min="16130" max="16130" width="45.7109375" style="103" customWidth="1"/>
    <col min="16131" max="16131" width="15.5703125" style="103" customWidth="1"/>
    <col min="16132" max="16132" width="17.85546875" style="103" customWidth="1"/>
    <col min="16133" max="16133" width="16.5703125" style="103" customWidth="1"/>
    <col min="16134" max="16134" width="17.140625" style="103" customWidth="1"/>
    <col min="16135" max="16135" width="14.42578125" style="103" customWidth="1"/>
    <col min="16136" max="16136" width="36.28515625" style="103" customWidth="1"/>
    <col min="16137" max="16384" width="8.85546875" style="103"/>
  </cols>
  <sheetData>
    <row r="1" spans="1:7" s="11" customFormat="1" ht="15.75" x14ac:dyDescent="0.25">
      <c r="A1" s="9"/>
      <c r="B1" s="9"/>
      <c r="C1" s="9"/>
      <c r="D1" s="776" t="s">
        <v>348</v>
      </c>
      <c r="E1" s="776"/>
      <c r="F1" s="776"/>
      <c r="G1" s="12"/>
    </row>
    <row r="2" spans="1:7" s="11" customFormat="1" ht="18.75" x14ac:dyDescent="0.3">
      <c r="A2" s="9"/>
      <c r="B2" s="13"/>
      <c r="C2" s="9"/>
      <c r="D2" s="14" t="s">
        <v>931</v>
      </c>
      <c r="E2" s="14"/>
      <c r="F2" s="14"/>
      <c r="G2" s="12"/>
    </row>
    <row r="3" spans="1:7" s="11" customFormat="1" ht="15.75" x14ac:dyDescent="0.25">
      <c r="A3" s="9"/>
      <c r="B3" s="9"/>
      <c r="C3" s="9"/>
      <c r="D3" s="14" t="s">
        <v>185</v>
      </c>
      <c r="E3" s="645"/>
      <c r="F3" s="645"/>
      <c r="G3" s="12"/>
    </row>
    <row r="4" spans="1:7" s="11" customFormat="1" ht="15.75" x14ac:dyDescent="0.25">
      <c r="A4" s="9"/>
      <c r="B4" s="9"/>
      <c r="C4" s="9"/>
      <c r="D4" s="14" t="s">
        <v>918</v>
      </c>
      <c r="E4" s="14"/>
      <c r="F4" s="14"/>
      <c r="G4" s="12"/>
    </row>
    <row r="5" spans="1:7" s="94" customFormat="1" ht="18.75" hidden="1" x14ac:dyDescent="0.2">
      <c r="B5" s="95"/>
      <c r="C5" s="96"/>
      <c r="D5" s="777"/>
      <c r="E5" s="777"/>
      <c r="F5" s="777"/>
    </row>
    <row r="6" spans="1:7" s="94" customFormat="1" ht="18.75" x14ac:dyDescent="0.2">
      <c r="A6" s="778" t="s">
        <v>349</v>
      </c>
      <c r="B6" s="778"/>
      <c r="C6" s="778"/>
      <c r="D6" s="778"/>
      <c r="E6" s="778"/>
      <c r="F6" s="778"/>
    </row>
    <row r="7" spans="1:7" s="94" customFormat="1" ht="23.25" customHeight="1" x14ac:dyDescent="0.3">
      <c r="A7" s="779" t="s">
        <v>775</v>
      </c>
      <c r="B7" s="779"/>
      <c r="C7" s="779"/>
      <c r="D7" s="779"/>
      <c r="E7" s="779"/>
      <c r="F7" s="779"/>
      <c r="G7" s="95"/>
    </row>
    <row r="8" spans="1:7" s="94" customFormat="1" ht="15.75" customHeight="1" x14ac:dyDescent="0.3">
      <c r="A8" s="647"/>
      <c r="B8" s="97">
        <v>11503000000</v>
      </c>
      <c r="C8" s="647"/>
      <c r="D8" s="647"/>
      <c r="E8" s="647"/>
      <c r="F8" s="647"/>
      <c r="G8" s="95"/>
    </row>
    <row r="9" spans="1:7" s="100" customFormat="1" ht="16.5" customHeight="1" x14ac:dyDescent="0.25">
      <c r="A9" s="98"/>
      <c r="B9" s="97" t="s">
        <v>2</v>
      </c>
      <c r="C9" s="646"/>
      <c r="D9" s="646"/>
      <c r="E9" s="646"/>
      <c r="F9" s="646"/>
      <c r="G9" s="99"/>
    </row>
    <row r="10" spans="1:7" ht="19.5" thickBot="1" x14ac:dyDescent="0.25">
      <c r="A10" s="101"/>
      <c r="B10" s="102"/>
      <c r="C10" s="98"/>
      <c r="D10" s="101"/>
      <c r="E10" s="101"/>
      <c r="F10" s="101" t="s">
        <v>189</v>
      </c>
    </row>
    <row r="11" spans="1:7" s="104" customFormat="1" ht="24.75" customHeight="1" thickBot="1" x14ac:dyDescent="0.25">
      <c r="A11" s="780" t="s">
        <v>350</v>
      </c>
      <c r="B11" s="782" t="s">
        <v>351</v>
      </c>
      <c r="C11" s="784" t="s">
        <v>182</v>
      </c>
      <c r="D11" s="786" t="s">
        <v>11</v>
      </c>
      <c r="E11" s="788" t="s">
        <v>12</v>
      </c>
      <c r="F11" s="789"/>
    </row>
    <row r="12" spans="1:7" s="104" customFormat="1" ht="61.5" customHeight="1" thickBot="1" x14ac:dyDescent="0.25">
      <c r="A12" s="781"/>
      <c r="B12" s="783"/>
      <c r="C12" s="785"/>
      <c r="D12" s="787"/>
      <c r="E12" s="105" t="s">
        <v>10</v>
      </c>
      <c r="F12" s="106" t="s">
        <v>14</v>
      </c>
      <c r="G12" s="107"/>
    </row>
    <row r="13" spans="1:7" s="104" customFormat="1" ht="13.5" customHeight="1" thickBot="1" x14ac:dyDescent="0.25">
      <c r="A13" s="642">
        <v>1</v>
      </c>
      <c r="B13" s="108">
        <v>2</v>
      </c>
      <c r="C13" s="108">
        <v>3</v>
      </c>
      <c r="D13" s="643">
        <v>4</v>
      </c>
      <c r="E13" s="108">
        <v>5</v>
      </c>
      <c r="F13" s="644">
        <v>6</v>
      </c>
      <c r="G13" s="107"/>
    </row>
    <row r="14" spans="1:7" s="104" customFormat="1" ht="19.5" thickBot="1" x14ac:dyDescent="0.25">
      <c r="A14" s="772" t="s">
        <v>352</v>
      </c>
      <c r="B14" s="773"/>
      <c r="C14" s="773"/>
      <c r="D14" s="773"/>
      <c r="E14" s="773"/>
      <c r="F14" s="774"/>
      <c r="G14" s="107"/>
    </row>
    <row r="15" spans="1:7" s="104" customFormat="1" ht="18.75" x14ac:dyDescent="0.2">
      <c r="A15" s="109">
        <v>200000</v>
      </c>
      <c r="B15" s="110" t="s">
        <v>353</v>
      </c>
      <c r="C15" s="626">
        <f>SUM(D15:E15)</f>
        <v>10034242.84</v>
      </c>
      <c r="D15" s="524">
        <f>D16</f>
        <v>4843922.1500000004</v>
      </c>
      <c r="E15" s="525">
        <f>E16</f>
        <v>5190320.6900000004</v>
      </c>
      <c r="F15" s="526">
        <f>F16</f>
        <v>5190317</v>
      </c>
      <c r="G15" s="111"/>
    </row>
    <row r="16" spans="1:7" s="115" customFormat="1" ht="39.75" customHeight="1" x14ac:dyDescent="0.2">
      <c r="A16" s="112">
        <v>208000</v>
      </c>
      <c r="B16" s="113" t="s">
        <v>354</v>
      </c>
      <c r="C16" s="627">
        <f t="shared" ref="C16:C30" si="0">SUM(D16:E16)</f>
        <v>10034242.84</v>
      </c>
      <c r="D16" s="527">
        <f>D19-D22+D26</f>
        <v>4843922.1500000004</v>
      </c>
      <c r="E16" s="528">
        <f>E19-E22+E26</f>
        <v>5190320.6900000004</v>
      </c>
      <c r="F16" s="529">
        <f>F19-F22+F26</f>
        <v>5190317</v>
      </c>
      <c r="G16" s="114"/>
    </row>
    <row r="17" spans="1:8" s="117" customFormat="1" ht="58.5" x14ac:dyDescent="0.2">
      <c r="A17" s="112"/>
      <c r="B17" s="113" t="s">
        <v>355</v>
      </c>
      <c r="C17" s="627">
        <f t="shared" si="0"/>
        <v>10034239.15</v>
      </c>
      <c r="D17" s="527">
        <f>D19-D22</f>
        <v>10034239.15</v>
      </c>
      <c r="E17" s="528">
        <f>E19-E22+E25</f>
        <v>2.3283597272438783E-12</v>
      </c>
      <c r="F17" s="529">
        <f>F19-F22</f>
        <v>0</v>
      </c>
      <c r="G17" s="116"/>
    </row>
    <row r="18" spans="1:8" s="121" customFormat="1" ht="37.5" x14ac:dyDescent="0.2">
      <c r="A18" s="118"/>
      <c r="B18" s="119" t="s">
        <v>356</v>
      </c>
      <c r="C18" s="628">
        <f t="shared" si="0"/>
        <v>0</v>
      </c>
      <c r="D18" s="530">
        <f>D20-D23</f>
        <v>0</v>
      </c>
      <c r="E18" s="531">
        <f>E20-E24</f>
        <v>0</v>
      </c>
      <c r="F18" s="532">
        <f>F20-F24</f>
        <v>0</v>
      </c>
      <c r="G18" s="120"/>
    </row>
    <row r="19" spans="1:8" s="104" customFormat="1" ht="18.75" x14ac:dyDescent="0.2">
      <c r="A19" s="122">
        <v>208100</v>
      </c>
      <c r="B19" s="123" t="s">
        <v>357</v>
      </c>
      <c r="C19" s="629">
        <f t="shared" si="0"/>
        <v>12637958.940000001</v>
      </c>
      <c r="D19" s="533">
        <f>12214785.39+175000</f>
        <v>12389785.390000001</v>
      </c>
      <c r="E19" s="533">
        <f>248173.55</f>
        <v>248173.55</v>
      </c>
      <c r="F19" s="533">
        <f>248173.55-3.69-98911.92-51463.42</f>
        <v>97794.52</v>
      </c>
      <c r="G19" s="111"/>
    </row>
    <row r="20" spans="1:8" s="117" customFormat="1" ht="19.5" x14ac:dyDescent="0.2">
      <c r="A20" s="124"/>
      <c r="B20" s="132" t="s">
        <v>361</v>
      </c>
      <c r="C20" s="630">
        <f t="shared" si="0"/>
        <v>1381362.37</v>
      </c>
      <c r="D20" s="534">
        <v>1381362.37</v>
      </c>
      <c r="E20" s="534"/>
      <c r="F20" s="534"/>
      <c r="G20" s="116"/>
    </row>
    <row r="21" spans="1:8" s="117" customFormat="1" ht="19.5" x14ac:dyDescent="0.2">
      <c r="A21" s="124"/>
      <c r="B21" s="134" t="s">
        <v>371</v>
      </c>
      <c r="C21" s="630">
        <f t="shared" si="0"/>
        <v>482768.36</v>
      </c>
      <c r="D21" s="534">
        <f>76416.22+406352.14</f>
        <v>482768.36</v>
      </c>
      <c r="E21" s="534"/>
      <c r="F21" s="534"/>
      <c r="G21" s="116"/>
    </row>
    <row r="22" spans="1:8" s="104" customFormat="1" ht="18.75" x14ac:dyDescent="0.2">
      <c r="A22" s="122">
        <v>208200</v>
      </c>
      <c r="B22" s="123" t="s">
        <v>358</v>
      </c>
      <c r="C22" s="629">
        <f t="shared" si="0"/>
        <v>2603716.1000000006</v>
      </c>
      <c r="D22" s="533">
        <f>12214785.39+175000-5459951-3432969.15-1141319</f>
        <v>2355546.2400000007</v>
      </c>
      <c r="E22" s="533">
        <f>248173.55-3.69</f>
        <v>248169.86</v>
      </c>
      <c r="F22" s="533">
        <f>248173.55-3.69-98911.92-51463.42</f>
        <v>97794.52</v>
      </c>
      <c r="G22" s="125"/>
    </row>
    <row r="23" spans="1:8" s="104" customFormat="1" ht="19.5" x14ac:dyDescent="0.2">
      <c r="A23" s="122"/>
      <c r="B23" s="132" t="s">
        <v>361</v>
      </c>
      <c r="C23" s="630">
        <f t="shared" si="0"/>
        <v>1381362.37</v>
      </c>
      <c r="D23" s="534">
        <v>1381362.37</v>
      </c>
      <c r="E23" s="534"/>
      <c r="F23" s="534"/>
      <c r="G23" s="125"/>
    </row>
    <row r="24" spans="1:8" s="117" customFormat="1" ht="19.5" x14ac:dyDescent="0.2">
      <c r="A24" s="124"/>
      <c r="B24" s="134" t="s">
        <v>371</v>
      </c>
      <c r="C24" s="630">
        <f t="shared" si="0"/>
        <v>482768.36</v>
      </c>
      <c r="D24" s="534">
        <f>76416.22+406352.14</f>
        <v>482768.36</v>
      </c>
      <c r="E24" s="534"/>
      <c r="F24" s="534"/>
      <c r="G24" s="126"/>
    </row>
    <row r="25" spans="1:8" s="117" customFormat="1" ht="19.5" x14ac:dyDescent="0.2">
      <c r="A25" s="124">
        <v>208340</v>
      </c>
      <c r="B25" s="134" t="s">
        <v>834</v>
      </c>
      <c r="C25" s="630">
        <f t="shared" si="0"/>
        <v>-3.69</v>
      </c>
      <c r="D25" s="534"/>
      <c r="E25" s="534">
        <v>-3.69</v>
      </c>
      <c r="F25" s="534"/>
      <c r="G25" s="126"/>
    </row>
    <row r="26" spans="1:8" s="130" customFormat="1" ht="58.5" customHeight="1" x14ac:dyDescent="0.2">
      <c r="A26" s="127">
        <v>208400</v>
      </c>
      <c r="B26" s="128" t="s">
        <v>359</v>
      </c>
      <c r="C26" s="631">
        <f t="shared" si="0"/>
        <v>0</v>
      </c>
      <c r="D26" s="533">
        <f>-E26</f>
        <v>-5190317</v>
      </c>
      <c r="E26" s="533">
        <f>208566+1846751+2830000+305000</f>
        <v>5190317</v>
      </c>
      <c r="F26" s="533">
        <f>E26</f>
        <v>5190317</v>
      </c>
      <c r="G26" s="129"/>
    </row>
    <row r="27" spans="1:8" s="130" customFormat="1" ht="19.5" x14ac:dyDescent="0.2">
      <c r="A27" s="131"/>
      <c r="B27" s="132" t="s">
        <v>360</v>
      </c>
      <c r="C27" s="632">
        <f t="shared" si="0"/>
        <v>0</v>
      </c>
      <c r="D27" s="535"/>
      <c r="E27" s="534"/>
      <c r="F27" s="536"/>
      <c r="G27" s="129"/>
    </row>
    <row r="28" spans="1:8" s="130" customFormat="1" ht="19.5" x14ac:dyDescent="0.2">
      <c r="A28" s="131"/>
      <c r="B28" s="132" t="s">
        <v>361</v>
      </c>
      <c r="C28" s="632">
        <f t="shared" si="0"/>
        <v>0</v>
      </c>
      <c r="D28" s="533">
        <f>-E28</f>
        <v>0</v>
      </c>
      <c r="E28" s="534"/>
      <c r="F28" s="536">
        <f>E28</f>
        <v>0</v>
      </c>
      <c r="G28" s="129"/>
    </row>
    <row r="29" spans="1:8" s="136" customFormat="1" ht="26.25" thickBot="1" x14ac:dyDescent="0.25">
      <c r="A29" s="133"/>
      <c r="B29" s="134" t="s">
        <v>371</v>
      </c>
      <c r="C29" s="633">
        <f t="shared" si="0"/>
        <v>0</v>
      </c>
      <c r="D29" s="533">
        <f>-E29</f>
        <v>-208566</v>
      </c>
      <c r="E29" s="533">
        <f>208566</f>
        <v>208566</v>
      </c>
      <c r="F29" s="537">
        <f>E29</f>
        <v>208566</v>
      </c>
      <c r="G29" s="129"/>
      <c r="H29" s="135"/>
    </row>
    <row r="30" spans="1:8" s="140" customFormat="1" ht="21" thickBot="1" x14ac:dyDescent="0.25">
      <c r="A30" s="137" t="s">
        <v>346</v>
      </c>
      <c r="B30" s="138" t="s">
        <v>362</v>
      </c>
      <c r="C30" s="634">
        <f t="shared" si="0"/>
        <v>10034242.84</v>
      </c>
      <c r="D30" s="538">
        <f>D15</f>
        <v>4843922.1500000004</v>
      </c>
      <c r="E30" s="539">
        <f>E15</f>
        <v>5190320.6900000004</v>
      </c>
      <c r="F30" s="540">
        <f>F15</f>
        <v>5190317</v>
      </c>
      <c r="G30" s="139"/>
    </row>
    <row r="31" spans="1:8" s="140" customFormat="1" ht="21" thickBot="1" x14ac:dyDescent="0.25">
      <c r="A31" s="772" t="s">
        <v>363</v>
      </c>
      <c r="B31" s="773"/>
      <c r="C31" s="773"/>
      <c r="D31" s="773"/>
      <c r="E31" s="773"/>
      <c r="F31" s="774"/>
      <c r="G31" s="139"/>
    </row>
    <row r="32" spans="1:8" s="104" customFormat="1" ht="37.5" x14ac:dyDescent="0.2">
      <c r="A32" s="109">
        <v>600000</v>
      </c>
      <c r="B32" s="110" t="s">
        <v>364</v>
      </c>
      <c r="C32" s="626">
        <f>SUM(D32:E32)</f>
        <v>10034242.84</v>
      </c>
      <c r="D32" s="524">
        <f>D33</f>
        <v>4843922.1500000004</v>
      </c>
      <c r="E32" s="525">
        <f>E33</f>
        <v>5190320.6900000004</v>
      </c>
      <c r="F32" s="526">
        <f>F33</f>
        <v>5190317</v>
      </c>
      <c r="G32" s="111"/>
    </row>
    <row r="33" spans="1:7" s="115" customFormat="1" ht="28.5" customHeight="1" x14ac:dyDescent="0.2">
      <c r="A33" s="141" t="s">
        <v>365</v>
      </c>
      <c r="B33" s="142" t="s">
        <v>366</v>
      </c>
      <c r="C33" s="635">
        <f t="shared" ref="C33:C46" si="1">SUM(D33:E33)</f>
        <v>10034242.84</v>
      </c>
      <c r="D33" s="545">
        <f>D37-D40+D44</f>
        <v>4843922.1500000004</v>
      </c>
      <c r="E33" s="546">
        <f>E37-E40+E44</f>
        <v>5190320.6900000004</v>
      </c>
      <c r="F33" s="547">
        <f>F37-F40+F44</f>
        <v>5190317</v>
      </c>
      <c r="G33" s="143"/>
    </row>
    <row r="34" spans="1:7" s="117" customFormat="1" ht="58.5" x14ac:dyDescent="0.2">
      <c r="A34" s="141"/>
      <c r="B34" s="113" t="s">
        <v>355</v>
      </c>
      <c r="C34" s="635">
        <f t="shared" si="1"/>
        <v>10034242.84</v>
      </c>
      <c r="D34" s="545">
        <f t="shared" ref="D34:F35" si="2">D37-D40</f>
        <v>10034239.15</v>
      </c>
      <c r="E34" s="546">
        <f t="shared" si="2"/>
        <v>3.6900000000023283</v>
      </c>
      <c r="F34" s="547">
        <f t="shared" si="2"/>
        <v>0</v>
      </c>
      <c r="G34" s="144"/>
    </row>
    <row r="35" spans="1:7" s="121" customFormat="1" ht="37.5" x14ac:dyDescent="0.2">
      <c r="A35" s="145"/>
      <c r="B35" s="119" t="s">
        <v>367</v>
      </c>
      <c r="C35" s="636">
        <f t="shared" si="1"/>
        <v>0</v>
      </c>
      <c r="D35" s="535">
        <f t="shared" si="2"/>
        <v>0</v>
      </c>
      <c r="E35" s="548">
        <f t="shared" si="2"/>
        <v>0</v>
      </c>
      <c r="F35" s="549">
        <f t="shared" si="2"/>
        <v>0</v>
      </c>
      <c r="G35" s="146"/>
    </row>
    <row r="36" spans="1:7" s="121" customFormat="1" ht="37.5" x14ac:dyDescent="0.2">
      <c r="A36" s="145"/>
      <c r="B36" s="119" t="s">
        <v>786</v>
      </c>
      <c r="C36" s="636"/>
      <c r="D36" s="535"/>
      <c r="E36" s="548"/>
      <c r="F36" s="549"/>
      <c r="G36" s="146"/>
    </row>
    <row r="37" spans="1:7" s="104" customFormat="1" ht="18.75" x14ac:dyDescent="0.2">
      <c r="A37" s="147" t="s">
        <v>368</v>
      </c>
      <c r="B37" s="123" t="s">
        <v>357</v>
      </c>
      <c r="C37" s="637">
        <f t="shared" si="1"/>
        <v>12637958.940000001</v>
      </c>
      <c r="D37" s="533">
        <f t="shared" ref="D37:F41" si="3">D19</f>
        <v>12389785.390000001</v>
      </c>
      <c r="E37" s="550">
        <f t="shared" si="3"/>
        <v>248173.55</v>
      </c>
      <c r="F37" s="550">
        <f t="shared" si="3"/>
        <v>97794.52</v>
      </c>
      <c r="G37" s="148"/>
    </row>
    <row r="38" spans="1:7" s="117" customFormat="1" ht="37.5" x14ac:dyDescent="0.2">
      <c r="A38" s="145"/>
      <c r="B38" s="119" t="s">
        <v>367</v>
      </c>
      <c r="C38" s="635">
        <f t="shared" si="1"/>
        <v>1381362.37</v>
      </c>
      <c r="D38" s="534">
        <f t="shared" si="3"/>
        <v>1381362.37</v>
      </c>
      <c r="E38" s="548">
        <f t="shared" si="3"/>
        <v>0</v>
      </c>
      <c r="F38" s="548">
        <f t="shared" si="3"/>
        <v>0</v>
      </c>
      <c r="G38" s="149"/>
    </row>
    <row r="39" spans="1:7" s="117" customFormat="1" ht="37.5" x14ac:dyDescent="0.2">
      <c r="A39" s="145"/>
      <c r="B39" s="119" t="s">
        <v>786</v>
      </c>
      <c r="C39" s="635">
        <f t="shared" si="1"/>
        <v>482768.36</v>
      </c>
      <c r="D39" s="534">
        <f t="shared" si="3"/>
        <v>482768.36</v>
      </c>
      <c r="E39" s="534">
        <f t="shared" si="3"/>
        <v>0</v>
      </c>
      <c r="F39" s="534">
        <f t="shared" si="3"/>
        <v>0</v>
      </c>
      <c r="G39" s="149"/>
    </row>
    <row r="40" spans="1:7" ht="18.75" x14ac:dyDescent="0.2">
      <c r="A40" s="150" t="s">
        <v>369</v>
      </c>
      <c r="B40" s="123" t="s">
        <v>358</v>
      </c>
      <c r="C40" s="637">
        <f t="shared" si="1"/>
        <v>2603716.1000000006</v>
      </c>
      <c r="D40" s="533">
        <f t="shared" si="3"/>
        <v>2355546.2400000007</v>
      </c>
      <c r="E40" s="550">
        <f t="shared" si="3"/>
        <v>248169.86</v>
      </c>
      <c r="F40" s="550">
        <f t="shared" si="3"/>
        <v>97794.52</v>
      </c>
      <c r="G40" s="151"/>
    </row>
    <row r="41" spans="1:7" s="121" customFormat="1" ht="37.5" x14ac:dyDescent="0.2">
      <c r="A41" s="152"/>
      <c r="B41" s="119" t="s">
        <v>356</v>
      </c>
      <c r="C41" s="635">
        <f t="shared" si="1"/>
        <v>1381362.37</v>
      </c>
      <c r="D41" s="534">
        <f t="shared" si="3"/>
        <v>1381362.37</v>
      </c>
      <c r="E41" s="534">
        <f t="shared" si="3"/>
        <v>0</v>
      </c>
      <c r="F41" s="534">
        <f t="shared" si="3"/>
        <v>0</v>
      </c>
      <c r="G41" s="146"/>
    </row>
    <row r="42" spans="1:7" s="121" customFormat="1" ht="37.5" x14ac:dyDescent="0.2">
      <c r="A42" s="152"/>
      <c r="B42" s="119" t="s">
        <v>786</v>
      </c>
      <c r="C42" s="635">
        <f t="shared" si="1"/>
        <v>482768.36</v>
      </c>
      <c r="D42" s="534">
        <f>D24</f>
        <v>482768.36</v>
      </c>
      <c r="E42" s="534">
        <f>E24</f>
        <v>0</v>
      </c>
      <c r="F42" s="534">
        <f>F24</f>
        <v>0</v>
      </c>
      <c r="G42" s="146"/>
    </row>
    <row r="43" spans="1:7" s="121" customFormat="1" ht="19.5" x14ac:dyDescent="0.2">
      <c r="A43" s="152" t="s">
        <v>861</v>
      </c>
      <c r="B43" s="134" t="s">
        <v>834</v>
      </c>
      <c r="C43" s="635">
        <f t="shared" si="1"/>
        <v>-3.69</v>
      </c>
      <c r="D43" s="534"/>
      <c r="E43" s="534">
        <f>E25</f>
        <v>-3.69</v>
      </c>
      <c r="F43" s="534"/>
      <c r="G43" s="146"/>
    </row>
    <row r="44" spans="1:7" ht="61.5" customHeight="1" x14ac:dyDescent="0.2">
      <c r="A44" s="150" t="s">
        <v>370</v>
      </c>
      <c r="B44" s="123" t="s">
        <v>359</v>
      </c>
      <c r="C44" s="635">
        <f t="shared" si="1"/>
        <v>0</v>
      </c>
      <c r="D44" s="533">
        <f t="shared" ref="D44:F47" si="4">D26</f>
        <v>-5190317</v>
      </c>
      <c r="E44" s="550">
        <f t="shared" si="4"/>
        <v>5190317</v>
      </c>
      <c r="F44" s="550">
        <f t="shared" si="4"/>
        <v>5190317</v>
      </c>
      <c r="G44" s="151"/>
    </row>
    <row r="45" spans="1:7" s="121" customFormat="1" ht="19.5" x14ac:dyDescent="0.2">
      <c r="A45" s="131"/>
      <c r="B45" s="132" t="s">
        <v>360</v>
      </c>
      <c r="C45" s="635">
        <f t="shared" si="1"/>
        <v>0</v>
      </c>
      <c r="D45" s="535">
        <f t="shared" si="4"/>
        <v>0</v>
      </c>
      <c r="E45" s="548">
        <f t="shared" si="4"/>
        <v>0</v>
      </c>
      <c r="F45" s="549">
        <f t="shared" si="4"/>
        <v>0</v>
      </c>
      <c r="G45" s="146"/>
    </row>
    <row r="46" spans="1:7" s="121" customFormat="1" ht="19.5" x14ac:dyDescent="0.2">
      <c r="A46" s="131"/>
      <c r="B46" s="132" t="s">
        <v>361</v>
      </c>
      <c r="C46" s="635">
        <f t="shared" si="1"/>
        <v>0</v>
      </c>
      <c r="D46" s="535">
        <f t="shared" si="4"/>
        <v>0</v>
      </c>
      <c r="E46" s="548">
        <f t="shared" si="4"/>
        <v>0</v>
      </c>
      <c r="F46" s="549">
        <f t="shared" si="4"/>
        <v>0</v>
      </c>
      <c r="G46" s="146"/>
    </row>
    <row r="47" spans="1:7" ht="19.5" thickBot="1" x14ac:dyDescent="0.25">
      <c r="A47" s="133"/>
      <c r="B47" s="134" t="s">
        <v>371</v>
      </c>
      <c r="C47" s="551"/>
      <c r="D47" s="552">
        <f t="shared" si="4"/>
        <v>-208566</v>
      </c>
      <c r="E47" s="553">
        <f t="shared" si="4"/>
        <v>208566</v>
      </c>
      <c r="F47" s="554">
        <f t="shared" si="4"/>
        <v>208566</v>
      </c>
      <c r="G47" s="151"/>
    </row>
    <row r="48" spans="1:7" s="154" customFormat="1" ht="21" thickBot="1" x14ac:dyDescent="0.25">
      <c r="A48" s="137" t="s">
        <v>346</v>
      </c>
      <c r="B48" s="138" t="s">
        <v>362</v>
      </c>
      <c r="C48" s="555"/>
      <c r="D48" s="556">
        <f>D32</f>
        <v>4843922.1500000004</v>
      </c>
      <c r="E48" s="557">
        <f>E32</f>
        <v>5190320.6900000004</v>
      </c>
      <c r="F48" s="558">
        <f>F32</f>
        <v>5190317</v>
      </c>
      <c r="G48" s="153"/>
    </row>
    <row r="49" spans="1:7" s="104" customFormat="1" ht="18.75" x14ac:dyDescent="0.2">
      <c r="A49" s="155"/>
      <c r="B49" s="156"/>
      <c r="C49" s="157"/>
      <c r="D49" s="158"/>
      <c r="E49" s="158"/>
      <c r="F49" s="158"/>
      <c r="G49" s="159"/>
    </row>
    <row r="50" spans="1:7" ht="18.75" x14ac:dyDescent="0.2">
      <c r="A50" s="884" t="s">
        <v>932</v>
      </c>
      <c r="B50" s="775"/>
      <c r="C50" s="775"/>
      <c r="D50" s="775"/>
      <c r="E50" s="775"/>
      <c r="F50" s="775"/>
      <c r="G50" s="151"/>
    </row>
    <row r="51" spans="1:7" x14ac:dyDescent="0.2">
      <c r="A51" s="160"/>
      <c r="B51" s="161"/>
      <c r="C51" s="162"/>
      <c r="D51" s="162"/>
      <c r="E51" s="162"/>
      <c r="F51" s="162"/>
      <c r="G51" s="151"/>
    </row>
    <row r="52" spans="1:7" s="167" customFormat="1" ht="15.75" x14ac:dyDescent="0.2">
      <c r="A52" s="163"/>
      <c r="B52" s="164"/>
      <c r="C52" s="165"/>
      <c r="D52" s="166"/>
      <c r="E52" s="166"/>
      <c r="F52" s="166"/>
      <c r="G52" s="166"/>
    </row>
    <row r="53" spans="1:7" s="101" customFormat="1" ht="18.75" x14ac:dyDescent="0.2">
      <c r="B53" s="102"/>
      <c r="C53" s="168"/>
    </row>
    <row r="54" spans="1:7" x14ac:dyDescent="0.2">
      <c r="A54" s="169"/>
      <c r="B54" s="170"/>
      <c r="C54" s="171"/>
    </row>
    <row r="55" spans="1:7" x14ac:dyDescent="0.2">
      <c r="A55" s="169"/>
      <c r="B55" s="170"/>
      <c r="C55" s="171"/>
    </row>
    <row r="56" spans="1:7" x14ac:dyDescent="0.2">
      <c r="A56" s="169"/>
      <c r="B56" s="170"/>
      <c r="C56" s="171"/>
    </row>
    <row r="57" spans="1:7" x14ac:dyDescent="0.2">
      <c r="A57" s="169"/>
      <c r="B57" s="170"/>
      <c r="C57" s="171"/>
    </row>
    <row r="58" spans="1:7" x14ac:dyDescent="0.2">
      <c r="A58" s="169"/>
      <c r="B58" s="170"/>
      <c r="C58" s="171"/>
    </row>
    <row r="59" spans="1:7" x14ac:dyDescent="0.2">
      <c r="A59" s="169"/>
      <c r="B59" s="170"/>
      <c r="C59" s="171"/>
    </row>
    <row r="60" spans="1:7" x14ac:dyDescent="0.2">
      <c r="A60" s="169"/>
      <c r="B60" s="170"/>
      <c r="C60" s="171"/>
    </row>
    <row r="61" spans="1:7" x14ac:dyDescent="0.2">
      <c r="B61" s="170"/>
      <c r="C61" s="171"/>
    </row>
    <row r="62" spans="1:7" x14ac:dyDescent="0.2">
      <c r="B62" s="170"/>
      <c r="C62" s="171"/>
    </row>
    <row r="63" spans="1:7" x14ac:dyDescent="0.2">
      <c r="B63" s="170"/>
      <c r="C63" s="171"/>
    </row>
    <row r="64" spans="1:7" x14ac:dyDescent="0.2">
      <c r="B64" s="170"/>
      <c r="C64" s="171"/>
    </row>
    <row r="65" spans="2:3" x14ac:dyDescent="0.2">
      <c r="B65" s="170"/>
      <c r="C65" s="171"/>
    </row>
    <row r="66" spans="2:3" x14ac:dyDescent="0.2">
      <c r="B66" s="170"/>
      <c r="C66" s="171"/>
    </row>
    <row r="67" spans="2:3" x14ac:dyDescent="0.2">
      <c r="B67" s="170"/>
      <c r="C67" s="171"/>
    </row>
    <row r="68" spans="2:3" x14ac:dyDescent="0.2">
      <c r="B68" s="170"/>
      <c r="C68" s="171"/>
    </row>
    <row r="69" spans="2:3" x14ac:dyDescent="0.2">
      <c r="B69" s="170"/>
      <c r="C69" s="171"/>
    </row>
    <row r="70" spans="2:3" x14ac:dyDescent="0.2">
      <c r="B70" s="170"/>
      <c r="C70" s="171"/>
    </row>
    <row r="71" spans="2:3" x14ac:dyDescent="0.2">
      <c r="B71" s="170"/>
      <c r="C71" s="171"/>
    </row>
    <row r="72" spans="2:3" x14ac:dyDescent="0.2">
      <c r="B72" s="170"/>
      <c r="C72" s="171"/>
    </row>
    <row r="73" spans="2:3" x14ac:dyDescent="0.2">
      <c r="B73" s="170"/>
      <c r="C73" s="171"/>
    </row>
    <row r="74" spans="2:3" x14ac:dyDescent="0.2">
      <c r="B74" s="170"/>
      <c r="C74" s="171"/>
    </row>
    <row r="75" spans="2:3" x14ac:dyDescent="0.2">
      <c r="B75" s="170"/>
      <c r="C75" s="171"/>
    </row>
    <row r="76" spans="2:3" x14ac:dyDescent="0.2">
      <c r="B76" s="170"/>
      <c r="C76" s="171"/>
    </row>
    <row r="77" spans="2:3" x14ac:dyDescent="0.2">
      <c r="B77" s="170"/>
      <c r="C77" s="171"/>
    </row>
    <row r="78" spans="2:3" x14ac:dyDescent="0.2">
      <c r="B78" s="170"/>
      <c r="C78" s="171"/>
    </row>
    <row r="79" spans="2:3" x14ac:dyDescent="0.2">
      <c r="B79" s="170"/>
      <c r="C79" s="171"/>
    </row>
    <row r="80" spans="2:3" x14ac:dyDescent="0.2">
      <c r="B80" s="170"/>
      <c r="C80" s="171"/>
    </row>
    <row r="81" spans="2:3" x14ac:dyDescent="0.2">
      <c r="B81" s="170"/>
      <c r="C81" s="171"/>
    </row>
    <row r="82" spans="2:3" x14ac:dyDescent="0.2">
      <c r="B82" s="170"/>
      <c r="C82" s="171"/>
    </row>
    <row r="83" spans="2:3" x14ac:dyDescent="0.2">
      <c r="B83" s="170"/>
      <c r="C83" s="171"/>
    </row>
    <row r="84" spans="2:3" x14ac:dyDescent="0.2">
      <c r="B84" s="170"/>
      <c r="C84" s="171"/>
    </row>
  </sheetData>
  <mergeCells count="12">
    <mergeCell ref="A14:F14"/>
    <mergeCell ref="A31:F31"/>
    <mergeCell ref="A50:F50"/>
    <mergeCell ref="D1:F1"/>
    <mergeCell ref="D5:F5"/>
    <mergeCell ref="A6:F6"/>
    <mergeCell ref="A7:F7"/>
    <mergeCell ref="A11:A12"/>
    <mergeCell ref="B11:B12"/>
    <mergeCell ref="C11:C12"/>
    <mergeCell ref="D11:D12"/>
    <mergeCell ref="E11:F11"/>
  </mergeCells>
  <printOptions horizontalCentered="1"/>
  <pageMargins left="1.1811023622047245" right="0.39370078740157483" top="0.78740157480314965" bottom="0.78740157480314965" header="0.35433070866141736" footer="0.19685039370078741"/>
  <pageSetup paperSize="9" scale="52"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55"/>
  <sheetViews>
    <sheetView showZeros="0" view="pageBreakPreview" topLeftCell="E128" zoomScale="90" zoomScaleNormal="100" zoomScaleSheetLayoutView="90" workbookViewId="0">
      <selection activeCell="G7" sqref="G7"/>
    </sheetView>
  </sheetViews>
  <sheetFormatPr defaultColWidth="7.85546875" defaultRowHeight="12.75" x14ac:dyDescent="0.2"/>
  <cols>
    <col min="1" max="1" width="3.28515625" style="173" customWidth="1"/>
    <col min="2" max="2" width="11.42578125" style="173" customWidth="1"/>
    <col min="3" max="3" width="10.42578125" style="173" customWidth="1"/>
    <col min="4" max="4" width="10.7109375" style="173" customWidth="1"/>
    <col min="5" max="5" width="52.85546875" style="173" customWidth="1"/>
    <col min="6" max="6" width="13.140625" style="173" customWidth="1"/>
    <col min="7" max="7" width="12.7109375" style="173" customWidth="1"/>
    <col min="8" max="8" width="11.42578125" style="173" customWidth="1"/>
    <col min="9" max="9" width="10.85546875" style="173" customWidth="1"/>
    <col min="10" max="10" width="7.85546875" style="173" customWidth="1"/>
    <col min="11" max="11" width="10.7109375" style="260" customWidth="1"/>
    <col min="12" max="12" width="9.85546875" style="260" customWidth="1"/>
    <col min="13" max="13" width="11.28515625" style="260" hidden="1" customWidth="1"/>
    <col min="14" max="14" width="10.5703125" style="260" customWidth="1"/>
    <col min="15" max="15" width="9.5703125" style="260" customWidth="1"/>
    <col min="16" max="16" width="10" style="260" customWidth="1"/>
    <col min="17" max="17" width="10.42578125" style="260" customWidth="1"/>
    <col min="18" max="18" width="13.140625" style="173" customWidth="1"/>
    <col min="19" max="19" width="16.85546875" style="177" hidden="1" customWidth="1"/>
    <col min="20" max="255" width="7.85546875" style="177"/>
    <col min="256" max="256" width="3.28515625" style="177" customWidth="1"/>
    <col min="257" max="257" width="10.28515625" style="177" customWidth="1"/>
    <col min="258" max="258" width="0" style="177" hidden="1" customWidth="1"/>
    <col min="259" max="259" width="19.5703125" style="177" customWidth="1"/>
    <col min="260" max="260" width="11.7109375" style="177" customWidth="1"/>
    <col min="261" max="261" width="48.42578125" style="177" customWidth="1"/>
    <col min="262" max="262" width="13.140625" style="177" customWidth="1"/>
    <col min="263" max="263" width="12.7109375" style="177" customWidth="1"/>
    <col min="264" max="264" width="11.42578125" style="177" customWidth="1"/>
    <col min="265" max="265" width="10.85546875" style="177" customWidth="1"/>
    <col min="266" max="266" width="7.85546875" style="177" customWidth="1"/>
    <col min="267" max="267" width="9.5703125" style="177" customWidth="1"/>
    <col min="268" max="268" width="9" style="177" customWidth="1"/>
    <col min="269" max="269" width="0" style="177" hidden="1" customWidth="1"/>
    <col min="270" max="270" width="10.5703125" style="177" customWidth="1"/>
    <col min="271" max="271" width="9.5703125" style="177" customWidth="1"/>
    <col min="272" max="272" width="10" style="177" customWidth="1"/>
    <col min="273" max="273" width="9.28515625" style="177" customWidth="1"/>
    <col min="274" max="274" width="11.5703125" style="177" customWidth="1"/>
    <col min="275" max="275" width="0" style="177" hidden="1" customWidth="1"/>
    <col min="276" max="511" width="7.85546875" style="177"/>
    <col min="512" max="512" width="3.28515625" style="177" customWidth="1"/>
    <col min="513" max="513" width="10.28515625" style="177" customWidth="1"/>
    <col min="514" max="514" width="0" style="177" hidden="1" customWidth="1"/>
    <col min="515" max="515" width="19.5703125" style="177" customWidth="1"/>
    <col min="516" max="516" width="11.7109375" style="177" customWidth="1"/>
    <col min="517" max="517" width="48.42578125" style="177" customWidth="1"/>
    <col min="518" max="518" width="13.140625" style="177" customWidth="1"/>
    <col min="519" max="519" width="12.7109375" style="177" customWidth="1"/>
    <col min="520" max="520" width="11.42578125" style="177" customWidth="1"/>
    <col min="521" max="521" width="10.85546875" style="177" customWidth="1"/>
    <col min="522" max="522" width="7.85546875" style="177" customWidth="1"/>
    <col min="523" max="523" width="9.5703125" style="177" customWidth="1"/>
    <col min="524" max="524" width="9" style="177" customWidth="1"/>
    <col min="525" max="525" width="0" style="177" hidden="1" customWidth="1"/>
    <col min="526" max="526" width="10.5703125" style="177" customWidth="1"/>
    <col min="527" max="527" width="9.5703125" style="177" customWidth="1"/>
    <col min="528" max="528" width="10" style="177" customWidth="1"/>
    <col min="529" max="529" width="9.28515625" style="177" customWidth="1"/>
    <col min="530" max="530" width="11.5703125" style="177" customWidth="1"/>
    <col min="531" max="531" width="0" style="177" hidden="1" customWidth="1"/>
    <col min="532" max="767" width="7.85546875" style="177"/>
    <col min="768" max="768" width="3.28515625" style="177" customWidth="1"/>
    <col min="769" max="769" width="10.28515625" style="177" customWidth="1"/>
    <col min="770" max="770" width="0" style="177" hidden="1" customWidth="1"/>
    <col min="771" max="771" width="19.5703125" style="177" customWidth="1"/>
    <col min="772" max="772" width="11.7109375" style="177" customWidth="1"/>
    <col min="773" max="773" width="48.42578125" style="177" customWidth="1"/>
    <col min="774" max="774" width="13.140625" style="177" customWidth="1"/>
    <col min="775" max="775" width="12.7109375" style="177" customWidth="1"/>
    <col min="776" max="776" width="11.42578125" style="177" customWidth="1"/>
    <col min="777" max="777" width="10.85546875" style="177" customWidth="1"/>
    <col min="778" max="778" width="7.85546875" style="177" customWidth="1"/>
    <col min="779" max="779" width="9.5703125" style="177" customWidth="1"/>
    <col min="780" max="780" width="9" style="177" customWidth="1"/>
    <col min="781" max="781" width="0" style="177" hidden="1" customWidth="1"/>
    <col min="782" max="782" width="10.5703125" style="177" customWidth="1"/>
    <col min="783" max="783" width="9.5703125" style="177" customWidth="1"/>
    <col min="784" max="784" width="10" style="177" customWidth="1"/>
    <col min="785" max="785" width="9.28515625" style="177" customWidth="1"/>
    <col min="786" max="786" width="11.5703125" style="177" customWidth="1"/>
    <col min="787" max="787" width="0" style="177" hidden="1" customWidth="1"/>
    <col min="788" max="1023" width="7.85546875" style="177"/>
    <col min="1024" max="1024" width="3.28515625" style="177" customWidth="1"/>
    <col min="1025" max="1025" width="10.28515625" style="177" customWidth="1"/>
    <col min="1026" max="1026" width="0" style="177" hidden="1" customWidth="1"/>
    <col min="1027" max="1027" width="19.5703125" style="177" customWidth="1"/>
    <col min="1028" max="1028" width="11.7109375" style="177" customWidth="1"/>
    <col min="1029" max="1029" width="48.42578125" style="177" customWidth="1"/>
    <col min="1030" max="1030" width="13.140625" style="177" customWidth="1"/>
    <col min="1031" max="1031" width="12.7109375" style="177" customWidth="1"/>
    <col min="1032" max="1032" width="11.42578125" style="177" customWidth="1"/>
    <col min="1033" max="1033" width="10.85546875" style="177" customWidth="1"/>
    <col min="1034" max="1034" width="7.85546875" style="177" customWidth="1"/>
    <col min="1035" max="1035" width="9.5703125" style="177" customWidth="1"/>
    <col min="1036" max="1036" width="9" style="177" customWidth="1"/>
    <col min="1037" max="1037" width="0" style="177" hidden="1" customWidth="1"/>
    <col min="1038" max="1038" width="10.5703125" style="177" customWidth="1"/>
    <col min="1039" max="1039" width="9.5703125" style="177" customWidth="1"/>
    <col min="1040" max="1040" width="10" style="177" customWidth="1"/>
    <col min="1041" max="1041" width="9.28515625" style="177" customWidth="1"/>
    <col min="1042" max="1042" width="11.5703125" style="177" customWidth="1"/>
    <col min="1043" max="1043" width="0" style="177" hidden="1" customWidth="1"/>
    <col min="1044" max="1279" width="7.85546875" style="177"/>
    <col min="1280" max="1280" width="3.28515625" style="177" customWidth="1"/>
    <col min="1281" max="1281" width="10.28515625" style="177" customWidth="1"/>
    <col min="1282" max="1282" width="0" style="177" hidden="1" customWidth="1"/>
    <col min="1283" max="1283" width="19.5703125" style="177" customWidth="1"/>
    <col min="1284" max="1284" width="11.7109375" style="177" customWidth="1"/>
    <col min="1285" max="1285" width="48.42578125" style="177" customWidth="1"/>
    <col min="1286" max="1286" width="13.140625" style="177" customWidth="1"/>
    <col min="1287" max="1287" width="12.7109375" style="177" customWidth="1"/>
    <col min="1288" max="1288" width="11.42578125" style="177" customWidth="1"/>
    <col min="1289" max="1289" width="10.85546875" style="177" customWidth="1"/>
    <col min="1290" max="1290" width="7.85546875" style="177" customWidth="1"/>
    <col min="1291" max="1291" width="9.5703125" style="177" customWidth="1"/>
    <col min="1292" max="1292" width="9" style="177" customWidth="1"/>
    <col min="1293" max="1293" width="0" style="177" hidden="1" customWidth="1"/>
    <col min="1294" max="1294" width="10.5703125" style="177" customWidth="1"/>
    <col min="1295" max="1295" width="9.5703125" style="177" customWidth="1"/>
    <col min="1296" max="1296" width="10" style="177" customWidth="1"/>
    <col min="1297" max="1297" width="9.28515625" style="177" customWidth="1"/>
    <col min="1298" max="1298" width="11.5703125" style="177" customWidth="1"/>
    <col min="1299" max="1299" width="0" style="177" hidden="1" customWidth="1"/>
    <col min="1300" max="1535" width="7.85546875" style="177"/>
    <col min="1536" max="1536" width="3.28515625" style="177" customWidth="1"/>
    <col min="1537" max="1537" width="10.28515625" style="177" customWidth="1"/>
    <col min="1538" max="1538" width="0" style="177" hidden="1" customWidth="1"/>
    <col min="1539" max="1539" width="19.5703125" style="177" customWidth="1"/>
    <col min="1540" max="1540" width="11.7109375" style="177" customWidth="1"/>
    <col min="1541" max="1541" width="48.42578125" style="177" customWidth="1"/>
    <col min="1542" max="1542" width="13.140625" style="177" customWidth="1"/>
    <col min="1543" max="1543" width="12.7109375" style="177" customWidth="1"/>
    <col min="1544" max="1544" width="11.42578125" style="177" customWidth="1"/>
    <col min="1545" max="1545" width="10.85546875" style="177" customWidth="1"/>
    <col min="1546" max="1546" width="7.85546875" style="177" customWidth="1"/>
    <col min="1547" max="1547" width="9.5703125" style="177" customWidth="1"/>
    <col min="1548" max="1548" width="9" style="177" customWidth="1"/>
    <col min="1549" max="1549" width="0" style="177" hidden="1" customWidth="1"/>
    <col min="1550" max="1550" width="10.5703125" style="177" customWidth="1"/>
    <col min="1551" max="1551" width="9.5703125" style="177" customWidth="1"/>
    <col min="1552" max="1552" width="10" style="177" customWidth="1"/>
    <col min="1553" max="1553" width="9.28515625" style="177" customWidth="1"/>
    <col min="1554" max="1554" width="11.5703125" style="177" customWidth="1"/>
    <col min="1555" max="1555" width="0" style="177" hidden="1" customWidth="1"/>
    <col min="1556" max="1791" width="7.85546875" style="177"/>
    <col min="1792" max="1792" width="3.28515625" style="177" customWidth="1"/>
    <col min="1793" max="1793" width="10.28515625" style="177" customWidth="1"/>
    <col min="1794" max="1794" width="0" style="177" hidden="1" customWidth="1"/>
    <col min="1795" max="1795" width="19.5703125" style="177" customWidth="1"/>
    <col min="1796" max="1796" width="11.7109375" style="177" customWidth="1"/>
    <col min="1797" max="1797" width="48.42578125" style="177" customWidth="1"/>
    <col min="1798" max="1798" width="13.140625" style="177" customWidth="1"/>
    <col min="1799" max="1799" width="12.7109375" style="177" customWidth="1"/>
    <col min="1800" max="1800" width="11.42578125" style="177" customWidth="1"/>
    <col min="1801" max="1801" width="10.85546875" style="177" customWidth="1"/>
    <col min="1802" max="1802" width="7.85546875" style="177" customWidth="1"/>
    <col min="1803" max="1803" width="9.5703125" style="177" customWidth="1"/>
    <col min="1804" max="1804" width="9" style="177" customWidth="1"/>
    <col min="1805" max="1805" width="0" style="177" hidden="1" customWidth="1"/>
    <col min="1806" max="1806" width="10.5703125" style="177" customWidth="1"/>
    <col min="1807" max="1807" width="9.5703125" style="177" customWidth="1"/>
    <col min="1808" max="1808" width="10" style="177" customWidth="1"/>
    <col min="1809" max="1809" width="9.28515625" style="177" customWidth="1"/>
    <col min="1810" max="1810" width="11.5703125" style="177" customWidth="1"/>
    <col min="1811" max="1811" width="0" style="177" hidden="1" customWidth="1"/>
    <col min="1812" max="2047" width="7.85546875" style="177"/>
    <col min="2048" max="2048" width="3.28515625" style="177" customWidth="1"/>
    <col min="2049" max="2049" width="10.28515625" style="177" customWidth="1"/>
    <col min="2050" max="2050" width="0" style="177" hidden="1" customWidth="1"/>
    <col min="2051" max="2051" width="19.5703125" style="177" customWidth="1"/>
    <col min="2052" max="2052" width="11.7109375" style="177" customWidth="1"/>
    <col min="2053" max="2053" width="48.42578125" style="177" customWidth="1"/>
    <col min="2054" max="2054" width="13.140625" style="177" customWidth="1"/>
    <col min="2055" max="2055" width="12.7109375" style="177" customWidth="1"/>
    <col min="2056" max="2056" width="11.42578125" style="177" customWidth="1"/>
    <col min="2057" max="2057" width="10.85546875" style="177" customWidth="1"/>
    <col min="2058" max="2058" width="7.85546875" style="177" customWidth="1"/>
    <col min="2059" max="2059" width="9.5703125" style="177" customWidth="1"/>
    <col min="2060" max="2060" width="9" style="177" customWidth="1"/>
    <col min="2061" max="2061" width="0" style="177" hidden="1" customWidth="1"/>
    <col min="2062" max="2062" width="10.5703125" style="177" customWidth="1"/>
    <col min="2063" max="2063" width="9.5703125" style="177" customWidth="1"/>
    <col min="2064" max="2064" width="10" style="177" customWidth="1"/>
    <col min="2065" max="2065" width="9.28515625" style="177" customWidth="1"/>
    <col min="2066" max="2066" width="11.5703125" style="177" customWidth="1"/>
    <col min="2067" max="2067" width="0" style="177" hidden="1" customWidth="1"/>
    <col min="2068" max="2303" width="7.85546875" style="177"/>
    <col min="2304" max="2304" width="3.28515625" style="177" customWidth="1"/>
    <col min="2305" max="2305" width="10.28515625" style="177" customWidth="1"/>
    <col min="2306" max="2306" width="0" style="177" hidden="1" customWidth="1"/>
    <col min="2307" max="2307" width="19.5703125" style="177" customWidth="1"/>
    <col min="2308" max="2308" width="11.7109375" style="177" customWidth="1"/>
    <col min="2309" max="2309" width="48.42578125" style="177" customWidth="1"/>
    <col min="2310" max="2310" width="13.140625" style="177" customWidth="1"/>
    <col min="2311" max="2311" width="12.7109375" style="177" customWidth="1"/>
    <col min="2312" max="2312" width="11.42578125" style="177" customWidth="1"/>
    <col min="2313" max="2313" width="10.85546875" style="177" customWidth="1"/>
    <col min="2314" max="2314" width="7.85546875" style="177" customWidth="1"/>
    <col min="2315" max="2315" width="9.5703125" style="177" customWidth="1"/>
    <col min="2316" max="2316" width="9" style="177" customWidth="1"/>
    <col min="2317" max="2317" width="0" style="177" hidden="1" customWidth="1"/>
    <col min="2318" max="2318" width="10.5703125" style="177" customWidth="1"/>
    <col min="2319" max="2319" width="9.5703125" style="177" customWidth="1"/>
    <col min="2320" max="2320" width="10" style="177" customWidth="1"/>
    <col min="2321" max="2321" width="9.28515625" style="177" customWidth="1"/>
    <col min="2322" max="2322" width="11.5703125" style="177" customWidth="1"/>
    <col min="2323" max="2323" width="0" style="177" hidden="1" customWidth="1"/>
    <col min="2324" max="2559" width="7.85546875" style="177"/>
    <col min="2560" max="2560" width="3.28515625" style="177" customWidth="1"/>
    <col min="2561" max="2561" width="10.28515625" style="177" customWidth="1"/>
    <col min="2562" max="2562" width="0" style="177" hidden="1" customWidth="1"/>
    <col min="2563" max="2563" width="19.5703125" style="177" customWidth="1"/>
    <col min="2564" max="2564" width="11.7109375" style="177" customWidth="1"/>
    <col min="2565" max="2565" width="48.42578125" style="177" customWidth="1"/>
    <col min="2566" max="2566" width="13.140625" style="177" customWidth="1"/>
    <col min="2567" max="2567" width="12.7109375" style="177" customWidth="1"/>
    <col min="2568" max="2568" width="11.42578125" style="177" customWidth="1"/>
    <col min="2569" max="2569" width="10.85546875" style="177" customWidth="1"/>
    <col min="2570" max="2570" width="7.85546875" style="177" customWidth="1"/>
    <col min="2571" max="2571" width="9.5703125" style="177" customWidth="1"/>
    <col min="2572" max="2572" width="9" style="177" customWidth="1"/>
    <col min="2573" max="2573" width="0" style="177" hidden="1" customWidth="1"/>
    <col min="2574" max="2574" width="10.5703125" style="177" customWidth="1"/>
    <col min="2575" max="2575" width="9.5703125" style="177" customWidth="1"/>
    <col min="2576" max="2576" width="10" style="177" customWidth="1"/>
    <col min="2577" max="2577" width="9.28515625" style="177" customWidth="1"/>
    <col min="2578" max="2578" width="11.5703125" style="177" customWidth="1"/>
    <col min="2579" max="2579" width="0" style="177" hidden="1" customWidth="1"/>
    <col min="2580" max="2815" width="7.85546875" style="177"/>
    <col min="2816" max="2816" width="3.28515625" style="177" customWidth="1"/>
    <col min="2817" max="2817" width="10.28515625" style="177" customWidth="1"/>
    <col min="2818" max="2818" width="0" style="177" hidden="1" customWidth="1"/>
    <col min="2819" max="2819" width="19.5703125" style="177" customWidth="1"/>
    <col min="2820" max="2820" width="11.7109375" style="177" customWidth="1"/>
    <col min="2821" max="2821" width="48.42578125" style="177" customWidth="1"/>
    <col min="2822" max="2822" width="13.140625" style="177" customWidth="1"/>
    <col min="2823" max="2823" width="12.7109375" style="177" customWidth="1"/>
    <col min="2824" max="2824" width="11.42578125" style="177" customWidth="1"/>
    <col min="2825" max="2825" width="10.85546875" style="177" customWidth="1"/>
    <col min="2826" max="2826" width="7.85546875" style="177" customWidth="1"/>
    <col min="2827" max="2827" width="9.5703125" style="177" customWidth="1"/>
    <col min="2828" max="2828" width="9" style="177" customWidth="1"/>
    <col min="2829" max="2829" width="0" style="177" hidden="1" customWidth="1"/>
    <col min="2830" max="2830" width="10.5703125" style="177" customWidth="1"/>
    <col min="2831" max="2831" width="9.5703125" style="177" customWidth="1"/>
    <col min="2832" max="2832" width="10" style="177" customWidth="1"/>
    <col min="2833" max="2833" width="9.28515625" style="177" customWidth="1"/>
    <col min="2834" max="2834" width="11.5703125" style="177" customWidth="1"/>
    <col min="2835" max="2835" width="0" style="177" hidden="1" customWidth="1"/>
    <col min="2836" max="3071" width="7.85546875" style="177"/>
    <col min="3072" max="3072" width="3.28515625" style="177" customWidth="1"/>
    <col min="3073" max="3073" width="10.28515625" style="177" customWidth="1"/>
    <col min="3074" max="3074" width="0" style="177" hidden="1" customWidth="1"/>
    <col min="3075" max="3075" width="19.5703125" style="177" customWidth="1"/>
    <col min="3076" max="3076" width="11.7109375" style="177" customWidth="1"/>
    <col min="3077" max="3077" width="48.42578125" style="177" customWidth="1"/>
    <col min="3078" max="3078" width="13.140625" style="177" customWidth="1"/>
    <col min="3079" max="3079" width="12.7109375" style="177" customWidth="1"/>
    <col min="3080" max="3080" width="11.42578125" style="177" customWidth="1"/>
    <col min="3081" max="3081" width="10.85546875" style="177" customWidth="1"/>
    <col min="3082" max="3082" width="7.85546875" style="177" customWidth="1"/>
    <col min="3083" max="3083" width="9.5703125" style="177" customWidth="1"/>
    <col min="3084" max="3084" width="9" style="177" customWidth="1"/>
    <col min="3085" max="3085" width="0" style="177" hidden="1" customWidth="1"/>
    <col min="3086" max="3086" width="10.5703125" style="177" customWidth="1"/>
    <col min="3087" max="3087" width="9.5703125" style="177" customWidth="1"/>
    <col min="3088" max="3088" width="10" style="177" customWidth="1"/>
    <col min="3089" max="3089" width="9.28515625" style="177" customWidth="1"/>
    <col min="3090" max="3090" width="11.5703125" style="177" customWidth="1"/>
    <col min="3091" max="3091" width="0" style="177" hidden="1" customWidth="1"/>
    <col min="3092" max="3327" width="7.85546875" style="177"/>
    <col min="3328" max="3328" width="3.28515625" style="177" customWidth="1"/>
    <col min="3329" max="3329" width="10.28515625" style="177" customWidth="1"/>
    <col min="3330" max="3330" width="0" style="177" hidden="1" customWidth="1"/>
    <col min="3331" max="3331" width="19.5703125" style="177" customWidth="1"/>
    <col min="3332" max="3332" width="11.7109375" style="177" customWidth="1"/>
    <col min="3333" max="3333" width="48.42578125" style="177" customWidth="1"/>
    <col min="3334" max="3334" width="13.140625" style="177" customWidth="1"/>
    <col min="3335" max="3335" width="12.7109375" style="177" customWidth="1"/>
    <col min="3336" max="3336" width="11.42578125" style="177" customWidth="1"/>
    <col min="3337" max="3337" width="10.85546875" style="177" customWidth="1"/>
    <col min="3338" max="3338" width="7.85546875" style="177" customWidth="1"/>
    <col min="3339" max="3339" width="9.5703125" style="177" customWidth="1"/>
    <col min="3340" max="3340" width="9" style="177" customWidth="1"/>
    <col min="3341" max="3341" width="0" style="177" hidden="1" customWidth="1"/>
    <col min="3342" max="3342" width="10.5703125" style="177" customWidth="1"/>
    <col min="3343" max="3343" width="9.5703125" style="177" customWidth="1"/>
    <col min="3344" max="3344" width="10" style="177" customWidth="1"/>
    <col min="3345" max="3345" width="9.28515625" style="177" customWidth="1"/>
    <col min="3346" max="3346" width="11.5703125" style="177" customWidth="1"/>
    <col min="3347" max="3347" width="0" style="177" hidden="1" customWidth="1"/>
    <col min="3348" max="3583" width="7.85546875" style="177"/>
    <col min="3584" max="3584" width="3.28515625" style="177" customWidth="1"/>
    <col min="3585" max="3585" width="10.28515625" style="177" customWidth="1"/>
    <col min="3586" max="3586" width="0" style="177" hidden="1" customWidth="1"/>
    <col min="3587" max="3587" width="19.5703125" style="177" customWidth="1"/>
    <col min="3588" max="3588" width="11.7109375" style="177" customWidth="1"/>
    <col min="3589" max="3589" width="48.42578125" style="177" customWidth="1"/>
    <col min="3590" max="3590" width="13.140625" style="177" customWidth="1"/>
    <col min="3591" max="3591" width="12.7109375" style="177" customWidth="1"/>
    <col min="3592" max="3592" width="11.42578125" style="177" customWidth="1"/>
    <col min="3593" max="3593" width="10.85546875" style="177" customWidth="1"/>
    <col min="3594" max="3594" width="7.85546875" style="177" customWidth="1"/>
    <col min="3595" max="3595" width="9.5703125" style="177" customWidth="1"/>
    <col min="3596" max="3596" width="9" style="177" customWidth="1"/>
    <col min="3597" max="3597" width="0" style="177" hidden="1" customWidth="1"/>
    <col min="3598" max="3598" width="10.5703125" style="177" customWidth="1"/>
    <col min="3599" max="3599" width="9.5703125" style="177" customWidth="1"/>
    <col min="3600" max="3600" width="10" style="177" customWidth="1"/>
    <col min="3601" max="3601" width="9.28515625" style="177" customWidth="1"/>
    <col min="3602" max="3602" width="11.5703125" style="177" customWidth="1"/>
    <col min="3603" max="3603" width="0" style="177" hidden="1" customWidth="1"/>
    <col min="3604" max="3839" width="7.85546875" style="177"/>
    <col min="3840" max="3840" width="3.28515625" style="177" customWidth="1"/>
    <col min="3841" max="3841" width="10.28515625" style="177" customWidth="1"/>
    <col min="3842" max="3842" width="0" style="177" hidden="1" customWidth="1"/>
    <col min="3843" max="3843" width="19.5703125" style="177" customWidth="1"/>
    <col min="3844" max="3844" width="11.7109375" style="177" customWidth="1"/>
    <col min="3845" max="3845" width="48.42578125" style="177" customWidth="1"/>
    <col min="3846" max="3846" width="13.140625" style="177" customWidth="1"/>
    <col min="3847" max="3847" width="12.7109375" style="177" customWidth="1"/>
    <col min="3848" max="3848" width="11.42578125" style="177" customWidth="1"/>
    <col min="3849" max="3849" width="10.85546875" style="177" customWidth="1"/>
    <col min="3850" max="3850" width="7.85546875" style="177" customWidth="1"/>
    <col min="3851" max="3851" width="9.5703125" style="177" customWidth="1"/>
    <col min="3852" max="3852" width="9" style="177" customWidth="1"/>
    <col min="3853" max="3853" width="0" style="177" hidden="1" customWidth="1"/>
    <col min="3854" max="3854" width="10.5703125" style="177" customWidth="1"/>
    <col min="3855" max="3855" width="9.5703125" style="177" customWidth="1"/>
    <col min="3856" max="3856" width="10" style="177" customWidth="1"/>
    <col min="3857" max="3857" width="9.28515625" style="177" customWidth="1"/>
    <col min="3858" max="3858" width="11.5703125" style="177" customWidth="1"/>
    <col min="3859" max="3859" width="0" style="177" hidden="1" customWidth="1"/>
    <col min="3860" max="4095" width="7.85546875" style="177"/>
    <col min="4096" max="4096" width="3.28515625" style="177" customWidth="1"/>
    <col min="4097" max="4097" width="10.28515625" style="177" customWidth="1"/>
    <col min="4098" max="4098" width="0" style="177" hidden="1" customWidth="1"/>
    <col min="4099" max="4099" width="19.5703125" style="177" customWidth="1"/>
    <col min="4100" max="4100" width="11.7109375" style="177" customWidth="1"/>
    <col min="4101" max="4101" width="48.42578125" style="177" customWidth="1"/>
    <col min="4102" max="4102" width="13.140625" style="177" customWidth="1"/>
    <col min="4103" max="4103" width="12.7109375" style="177" customWidth="1"/>
    <col min="4104" max="4104" width="11.42578125" style="177" customWidth="1"/>
    <col min="4105" max="4105" width="10.85546875" style="177" customWidth="1"/>
    <col min="4106" max="4106" width="7.85546875" style="177" customWidth="1"/>
    <col min="4107" max="4107" width="9.5703125" style="177" customWidth="1"/>
    <col min="4108" max="4108" width="9" style="177" customWidth="1"/>
    <col min="4109" max="4109" width="0" style="177" hidden="1" customWidth="1"/>
    <col min="4110" max="4110" width="10.5703125" style="177" customWidth="1"/>
    <col min="4111" max="4111" width="9.5703125" style="177" customWidth="1"/>
    <col min="4112" max="4112" width="10" style="177" customWidth="1"/>
    <col min="4113" max="4113" width="9.28515625" style="177" customWidth="1"/>
    <col min="4114" max="4114" width="11.5703125" style="177" customWidth="1"/>
    <col min="4115" max="4115" width="0" style="177" hidden="1" customWidth="1"/>
    <col min="4116" max="4351" width="7.85546875" style="177"/>
    <col min="4352" max="4352" width="3.28515625" style="177" customWidth="1"/>
    <col min="4353" max="4353" width="10.28515625" style="177" customWidth="1"/>
    <col min="4354" max="4354" width="0" style="177" hidden="1" customWidth="1"/>
    <col min="4355" max="4355" width="19.5703125" style="177" customWidth="1"/>
    <col min="4356" max="4356" width="11.7109375" style="177" customWidth="1"/>
    <col min="4357" max="4357" width="48.42578125" style="177" customWidth="1"/>
    <col min="4358" max="4358" width="13.140625" style="177" customWidth="1"/>
    <col min="4359" max="4359" width="12.7109375" style="177" customWidth="1"/>
    <col min="4360" max="4360" width="11.42578125" style="177" customWidth="1"/>
    <col min="4361" max="4361" width="10.85546875" style="177" customWidth="1"/>
    <col min="4362" max="4362" width="7.85546875" style="177" customWidth="1"/>
    <col min="4363" max="4363" width="9.5703125" style="177" customWidth="1"/>
    <col min="4364" max="4364" width="9" style="177" customWidth="1"/>
    <col min="4365" max="4365" width="0" style="177" hidden="1" customWidth="1"/>
    <col min="4366" max="4366" width="10.5703125" style="177" customWidth="1"/>
    <col min="4367" max="4367" width="9.5703125" style="177" customWidth="1"/>
    <col min="4368" max="4368" width="10" style="177" customWidth="1"/>
    <col min="4369" max="4369" width="9.28515625" style="177" customWidth="1"/>
    <col min="4370" max="4370" width="11.5703125" style="177" customWidth="1"/>
    <col min="4371" max="4371" width="0" style="177" hidden="1" customWidth="1"/>
    <col min="4372" max="4607" width="7.85546875" style="177"/>
    <col min="4608" max="4608" width="3.28515625" style="177" customWidth="1"/>
    <col min="4609" max="4609" width="10.28515625" style="177" customWidth="1"/>
    <col min="4610" max="4610" width="0" style="177" hidden="1" customWidth="1"/>
    <col min="4611" max="4611" width="19.5703125" style="177" customWidth="1"/>
    <col min="4612" max="4612" width="11.7109375" style="177" customWidth="1"/>
    <col min="4613" max="4613" width="48.42578125" style="177" customWidth="1"/>
    <col min="4614" max="4614" width="13.140625" style="177" customWidth="1"/>
    <col min="4615" max="4615" width="12.7109375" style="177" customWidth="1"/>
    <col min="4616" max="4616" width="11.42578125" style="177" customWidth="1"/>
    <col min="4617" max="4617" width="10.85546875" style="177" customWidth="1"/>
    <col min="4618" max="4618" width="7.85546875" style="177" customWidth="1"/>
    <col min="4619" max="4619" width="9.5703125" style="177" customWidth="1"/>
    <col min="4620" max="4620" width="9" style="177" customWidth="1"/>
    <col min="4621" max="4621" width="0" style="177" hidden="1" customWidth="1"/>
    <col min="4622" max="4622" width="10.5703125" style="177" customWidth="1"/>
    <col min="4623" max="4623" width="9.5703125" style="177" customWidth="1"/>
    <col min="4624" max="4624" width="10" style="177" customWidth="1"/>
    <col min="4625" max="4625" width="9.28515625" style="177" customWidth="1"/>
    <col min="4626" max="4626" width="11.5703125" style="177" customWidth="1"/>
    <col min="4627" max="4627" width="0" style="177" hidden="1" customWidth="1"/>
    <col min="4628" max="4863" width="7.85546875" style="177"/>
    <col min="4864" max="4864" width="3.28515625" style="177" customWidth="1"/>
    <col min="4865" max="4865" width="10.28515625" style="177" customWidth="1"/>
    <col min="4866" max="4866" width="0" style="177" hidden="1" customWidth="1"/>
    <col min="4867" max="4867" width="19.5703125" style="177" customWidth="1"/>
    <col min="4868" max="4868" width="11.7109375" style="177" customWidth="1"/>
    <col min="4869" max="4869" width="48.42578125" style="177" customWidth="1"/>
    <col min="4870" max="4870" width="13.140625" style="177" customWidth="1"/>
    <col min="4871" max="4871" width="12.7109375" style="177" customWidth="1"/>
    <col min="4872" max="4872" width="11.42578125" style="177" customWidth="1"/>
    <col min="4873" max="4873" width="10.85546875" style="177" customWidth="1"/>
    <col min="4874" max="4874" width="7.85546875" style="177" customWidth="1"/>
    <col min="4875" max="4875" width="9.5703125" style="177" customWidth="1"/>
    <col min="4876" max="4876" width="9" style="177" customWidth="1"/>
    <col min="4877" max="4877" width="0" style="177" hidden="1" customWidth="1"/>
    <col min="4878" max="4878" width="10.5703125" style="177" customWidth="1"/>
    <col min="4879" max="4879" width="9.5703125" style="177" customWidth="1"/>
    <col min="4880" max="4880" width="10" style="177" customWidth="1"/>
    <col min="4881" max="4881" width="9.28515625" style="177" customWidth="1"/>
    <col min="4882" max="4882" width="11.5703125" style="177" customWidth="1"/>
    <col min="4883" max="4883" width="0" style="177" hidden="1" customWidth="1"/>
    <col min="4884" max="5119" width="7.85546875" style="177"/>
    <col min="5120" max="5120" width="3.28515625" style="177" customWidth="1"/>
    <col min="5121" max="5121" width="10.28515625" style="177" customWidth="1"/>
    <col min="5122" max="5122" width="0" style="177" hidden="1" customWidth="1"/>
    <col min="5123" max="5123" width="19.5703125" style="177" customWidth="1"/>
    <col min="5124" max="5124" width="11.7109375" style="177" customWidth="1"/>
    <col min="5125" max="5125" width="48.42578125" style="177" customWidth="1"/>
    <col min="5126" max="5126" width="13.140625" style="177" customWidth="1"/>
    <col min="5127" max="5127" width="12.7109375" style="177" customWidth="1"/>
    <col min="5128" max="5128" width="11.42578125" style="177" customWidth="1"/>
    <col min="5129" max="5129" width="10.85546875" style="177" customWidth="1"/>
    <col min="5130" max="5130" width="7.85546875" style="177" customWidth="1"/>
    <col min="5131" max="5131" width="9.5703125" style="177" customWidth="1"/>
    <col min="5132" max="5132" width="9" style="177" customWidth="1"/>
    <col min="5133" max="5133" width="0" style="177" hidden="1" customWidth="1"/>
    <col min="5134" max="5134" width="10.5703125" style="177" customWidth="1"/>
    <col min="5135" max="5135" width="9.5703125" style="177" customWidth="1"/>
    <col min="5136" max="5136" width="10" style="177" customWidth="1"/>
    <col min="5137" max="5137" width="9.28515625" style="177" customWidth="1"/>
    <col min="5138" max="5138" width="11.5703125" style="177" customWidth="1"/>
    <col min="5139" max="5139" width="0" style="177" hidden="1" customWidth="1"/>
    <col min="5140" max="5375" width="7.85546875" style="177"/>
    <col min="5376" max="5376" width="3.28515625" style="177" customWidth="1"/>
    <col min="5377" max="5377" width="10.28515625" style="177" customWidth="1"/>
    <col min="5378" max="5378" width="0" style="177" hidden="1" customWidth="1"/>
    <col min="5379" max="5379" width="19.5703125" style="177" customWidth="1"/>
    <col min="5380" max="5380" width="11.7109375" style="177" customWidth="1"/>
    <col min="5381" max="5381" width="48.42578125" style="177" customWidth="1"/>
    <col min="5382" max="5382" width="13.140625" style="177" customWidth="1"/>
    <col min="5383" max="5383" width="12.7109375" style="177" customWidth="1"/>
    <col min="5384" max="5384" width="11.42578125" style="177" customWidth="1"/>
    <col min="5385" max="5385" width="10.85546875" style="177" customWidth="1"/>
    <col min="5386" max="5386" width="7.85546875" style="177" customWidth="1"/>
    <col min="5387" max="5387" width="9.5703125" style="177" customWidth="1"/>
    <col min="5388" max="5388" width="9" style="177" customWidth="1"/>
    <col min="5389" max="5389" width="0" style="177" hidden="1" customWidth="1"/>
    <col min="5390" max="5390" width="10.5703125" style="177" customWidth="1"/>
    <col min="5391" max="5391" width="9.5703125" style="177" customWidth="1"/>
    <col min="5392" max="5392" width="10" style="177" customWidth="1"/>
    <col min="5393" max="5393" width="9.28515625" style="177" customWidth="1"/>
    <col min="5394" max="5394" width="11.5703125" style="177" customWidth="1"/>
    <col min="5395" max="5395" width="0" style="177" hidden="1" customWidth="1"/>
    <col min="5396" max="5631" width="7.85546875" style="177"/>
    <col min="5632" max="5632" width="3.28515625" style="177" customWidth="1"/>
    <col min="5633" max="5633" width="10.28515625" style="177" customWidth="1"/>
    <col min="5634" max="5634" width="0" style="177" hidden="1" customWidth="1"/>
    <col min="5635" max="5635" width="19.5703125" style="177" customWidth="1"/>
    <col min="5636" max="5636" width="11.7109375" style="177" customWidth="1"/>
    <col min="5637" max="5637" width="48.42578125" style="177" customWidth="1"/>
    <col min="5638" max="5638" width="13.140625" style="177" customWidth="1"/>
    <col min="5639" max="5639" width="12.7109375" style="177" customWidth="1"/>
    <col min="5640" max="5640" width="11.42578125" style="177" customWidth="1"/>
    <col min="5641" max="5641" width="10.85546875" style="177" customWidth="1"/>
    <col min="5642" max="5642" width="7.85546875" style="177" customWidth="1"/>
    <col min="5643" max="5643" width="9.5703125" style="177" customWidth="1"/>
    <col min="5644" max="5644" width="9" style="177" customWidth="1"/>
    <col min="5645" max="5645" width="0" style="177" hidden="1" customWidth="1"/>
    <col min="5646" max="5646" width="10.5703125" style="177" customWidth="1"/>
    <col min="5647" max="5647" width="9.5703125" style="177" customWidth="1"/>
    <col min="5648" max="5648" width="10" style="177" customWidth="1"/>
    <col min="5649" max="5649" width="9.28515625" style="177" customWidth="1"/>
    <col min="5650" max="5650" width="11.5703125" style="177" customWidth="1"/>
    <col min="5651" max="5651" width="0" style="177" hidden="1" customWidth="1"/>
    <col min="5652" max="5887" width="7.85546875" style="177"/>
    <col min="5888" max="5888" width="3.28515625" style="177" customWidth="1"/>
    <col min="5889" max="5889" width="10.28515625" style="177" customWidth="1"/>
    <col min="5890" max="5890" width="0" style="177" hidden="1" customWidth="1"/>
    <col min="5891" max="5891" width="19.5703125" style="177" customWidth="1"/>
    <col min="5892" max="5892" width="11.7109375" style="177" customWidth="1"/>
    <col min="5893" max="5893" width="48.42578125" style="177" customWidth="1"/>
    <col min="5894" max="5894" width="13.140625" style="177" customWidth="1"/>
    <col min="5895" max="5895" width="12.7109375" style="177" customWidth="1"/>
    <col min="5896" max="5896" width="11.42578125" style="177" customWidth="1"/>
    <col min="5897" max="5897" width="10.85546875" style="177" customWidth="1"/>
    <col min="5898" max="5898" width="7.85546875" style="177" customWidth="1"/>
    <col min="5899" max="5899" width="9.5703125" style="177" customWidth="1"/>
    <col min="5900" max="5900" width="9" style="177" customWidth="1"/>
    <col min="5901" max="5901" width="0" style="177" hidden="1" customWidth="1"/>
    <col min="5902" max="5902" width="10.5703125" style="177" customWidth="1"/>
    <col min="5903" max="5903" width="9.5703125" style="177" customWidth="1"/>
    <col min="5904" max="5904" width="10" style="177" customWidth="1"/>
    <col min="5905" max="5905" width="9.28515625" style="177" customWidth="1"/>
    <col min="5906" max="5906" width="11.5703125" style="177" customWidth="1"/>
    <col min="5907" max="5907" width="0" style="177" hidden="1" customWidth="1"/>
    <col min="5908" max="6143" width="7.85546875" style="177"/>
    <col min="6144" max="6144" width="3.28515625" style="177" customWidth="1"/>
    <col min="6145" max="6145" width="10.28515625" style="177" customWidth="1"/>
    <col min="6146" max="6146" width="0" style="177" hidden="1" customWidth="1"/>
    <col min="6147" max="6147" width="19.5703125" style="177" customWidth="1"/>
    <col min="6148" max="6148" width="11.7109375" style="177" customWidth="1"/>
    <col min="6149" max="6149" width="48.42578125" style="177" customWidth="1"/>
    <col min="6150" max="6150" width="13.140625" style="177" customWidth="1"/>
    <col min="6151" max="6151" width="12.7109375" style="177" customWidth="1"/>
    <col min="6152" max="6152" width="11.42578125" style="177" customWidth="1"/>
    <col min="6153" max="6153" width="10.85546875" style="177" customWidth="1"/>
    <col min="6154" max="6154" width="7.85546875" style="177" customWidth="1"/>
    <col min="6155" max="6155" width="9.5703125" style="177" customWidth="1"/>
    <col min="6156" max="6156" width="9" style="177" customWidth="1"/>
    <col min="6157" max="6157" width="0" style="177" hidden="1" customWidth="1"/>
    <col min="6158" max="6158" width="10.5703125" style="177" customWidth="1"/>
    <col min="6159" max="6159" width="9.5703125" style="177" customWidth="1"/>
    <col min="6160" max="6160" width="10" style="177" customWidth="1"/>
    <col min="6161" max="6161" width="9.28515625" style="177" customWidth="1"/>
    <col min="6162" max="6162" width="11.5703125" style="177" customWidth="1"/>
    <col min="6163" max="6163" width="0" style="177" hidden="1" customWidth="1"/>
    <col min="6164" max="6399" width="7.85546875" style="177"/>
    <col min="6400" max="6400" width="3.28515625" style="177" customWidth="1"/>
    <col min="6401" max="6401" width="10.28515625" style="177" customWidth="1"/>
    <col min="6402" max="6402" width="0" style="177" hidden="1" customWidth="1"/>
    <col min="6403" max="6403" width="19.5703125" style="177" customWidth="1"/>
    <col min="6404" max="6404" width="11.7109375" style="177" customWidth="1"/>
    <col min="6405" max="6405" width="48.42578125" style="177" customWidth="1"/>
    <col min="6406" max="6406" width="13.140625" style="177" customWidth="1"/>
    <col min="6407" max="6407" width="12.7109375" style="177" customWidth="1"/>
    <col min="6408" max="6408" width="11.42578125" style="177" customWidth="1"/>
    <col min="6409" max="6409" width="10.85546875" style="177" customWidth="1"/>
    <col min="6410" max="6410" width="7.85546875" style="177" customWidth="1"/>
    <col min="6411" max="6411" width="9.5703125" style="177" customWidth="1"/>
    <col min="6412" max="6412" width="9" style="177" customWidth="1"/>
    <col min="6413" max="6413" width="0" style="177" hidden="1" customWidth="1"/>
    <col min="6414" max="6414" width="10.5703125" style="177" customWidth="1"/>
    <col min="6415" max="6415" width="9.5703125" style="177" customWidth="1"/>
    <col min="6416" max="6416" width="10" style="177" customWidth="1"/>
    <col min="6417" max="6417" width="9.28515625" style="177" customWidth="1"/>
    <col min="6418" max="6418" width="11.5703125" style="177" customWidth="1"/>
    <col min="6419" max="6419" width="0" style="177" hidden="1" customWidth="1"/>
    <col min="6420" max="6655" width="7.85546875" style="177"/>
    <col min="6656" max="6656" width="3.28515625" style="177" customWidth="1"/>
    <col min="6657" max="6657" width="10.28515625" style="177" customWidth="1"/>
    <col min="6658" max="6658" width="0" style="177" hidden="1" customWidth="1"/>
    <col min="6659" max="6659" width="19.5703125" style="177" customWidth="1"/>
    <col min="6660" max="6660" width="11.7109375" style="177" customWidth="1"/>
    <col min="6661" max="6661" width="48.42578125" style="177" customWidth="1"/>
    <col min="6662" max="6662" width="13.140625" style="177" customWidth="1"/>
    <col min="6663" max="6663" width="12.7109375" style="177" customWidth="1"/>
    <col min="6664" max="6664" width="11.42578125" style="177" customWidth="1"/>
    <col min="6665" max="6665" width="10.85546875" style="177" customWidth="1"/>
    <col min="6666" max="6666" width="7.85546875" style="177" customWidth="1"/>
    <col min="6667" max="6667" width="9.5703125" style="177" customWidth="1"/>
    <col min="6668" max="6668" width="9" style="177" customWidth="1"/>
    <col min="6669" max="6669" width="0" style="177" hidden="1" customWidth="1"/>
    <col min="6670" max="6670" width="10.5703125" style="177" customWidth="1"/>
    <col min="6671" max="6671" width="9.5703125" style="177" customWidth="1"/>
    <col min="6672" max="6672" width="10" style="177" customWidth="1"/>
    <col min="6673" max="6673" width="9.28515625" style="177" customWidth="1"/>
    <col min="6674" max="6674" width="11.5703125" style="177" customWidth="1"/>
    <col min="6675" max="6675" width="0" style="177" hidden="1" customWidth="1"/>
    <col min="6676" max="6911" width="7.85546875" style="177"/>
    <col min="6912" max="6912" width="3.28515625" style="177" customWidth="1"/>
    <col min="6913" max="6913" width="10.28515625" style="177" customWidth="1"/>
    <col min="6914" max="6914" width="0" style="177" hidden="1" customWidth="1"/>
    <col min="6915" max="6915" width="19.5703125" style="177" customWidth="1"/>
    <col min="6916" max="6916" width="11.7109375" style="177" customWidth="1"/>
    <col min="6917" max="6917" width="48.42578125" style="177" customWidth="1"/>
    <col min="6918" max="6918" width="13.140625" style="177" customWidth="1"/>
    <col min="6919" max="6919" width="12.7109375" style="177" customWidth="1"/>
    <col min="6920" max="6920" width="11.42578125" style="177" customWidth="1"/>
    <col min="6921" max="6921" width="10.85546875" style="177" customWidth="1"/>
    <col min="6922" max="6922" width="7.85546875" style="177" customWidth="1"/>
    <col min="6923" max="6923" width="9.5703125" style="177" customWidth="1"/>
    <col min="6924" max="6924" width="9" style="177" customWidth="1"/>
    <col min="6925" max="6925" width="0" style="177" hidden="1" customWidth="1"/>
    <col min="6926" max="6926" width="10.5703125" style="177" customWidth="1"/>
    <col min="6927" max="6927" width="9.5703125" style="177" customWidth="1"/>
    <col min="6928" max="6928" width="10" style="177" customWidth="1"/>
    <col min="6929" max="6929" width="9.28515625" style="177" customWidth="1"/>
    <col min="6930" max="6930" width="11.5703125" style="177" customWidth="1"/>
    <col min="6931" max="6931" width="0" style="177" hidden="1" customWidth="1"/>
    <col min="6932" max="7167" width="7.85546875" style="177"/>
    <col min="7168" max="7168" width="3.28515625" style="177" customWidth="1"/>
    <col min="7169" max="7169" width="10.28515625" style="177" customWidth="1"/>
    <col min="7170" max="7170" width="0" style="177" hidden="1" customWidth="1"/>
    <col min="7171" max="7171" width="19.5703125" style="177" customWidth="1"/>
    <col min="7172" max="7172" width="11.7109375" style="177" customWidth="1"/>
    <col min="7173" max="7173" width="48.42578125" style="177" customWidth="1"/>
    <col min="7174" max="7174" width="13.140625" style="177" customWidth="1"/>
    <col min="7175" max="7175" width="12.7109375" style="177" customWidth="1"/>
    <col min="7176" max="7176" width="11.42578125" style="177" customWidth="1"/>
    <col min="7177" max="7177" width="10.85546875" style="177" customWidth="1"/>
    <col min="7178" max="7178" width="7.85546875" style="177" customWidth="1"/>
    <col min="7179" max="7179" width="9.5703125" style="177" customWidth="1"/>
    <col min="7180" max="7180" width="9" style="177" customWidth="1"/>
    <col min="7181" max="7181" width="0" style="177" hidden="1" customWidth="1"/>
    <col min="7182" max="7182" width="10.5703125" style="177" customWidth="1"/>
    <col min="7183" max="7183" width="9.5703125" style="177" customWidth="1"/>
    <col min="7184" max="7184" width="10" style="177" customWidth="1"/>
    <col min="7185" max="7185" width="9.28515625" style="177" customWidth="1"/>
    <col min="7186" max="7186" width="11.5703125" style="177" customWidth="1"/>
    <col min="7187" max="7187" width="0" style="177" hidden="1" customWidth="1"/>
    <col min="7188" max="7423" width="7.85546875" style="177"/>
    <col min="7424" max="7424" width="3.28515625" style="177" customWidth="1"/>
    <col min="7425" max="7425" width="10.28515625" style="177" customWidth="1"/>
    <col min="7426" max="7426" width="0" style="177" hidden="1" customWidth="1"/>
    <col min="7427" max="7427" width="19.5703125" style="177" customWidth="1"/>
    <col min="7428" max="7428" width="11.7109375" style="177" customWidth="1"/>
    <col min="7429" max="7429" width="48.42578125" style="177" customWidth="1"/>
    <col min="7430" max="7430" width="13.140625" style="177" customWidth="1"/>
    <col min="7431" max="7431" width="12.7109375" style="177" customWidth="1"/>
    <col min="7432" max="7432" width="11.42578125" style="177" customWidth="1"/>
    <col min="7433" max="7433" width="10.85546875" style="177" customWidth="1"/>
    <col min="7434" max="7434" width="7.85546875" style="177" customWidth="1"/>
    <col min="7435" max="7435" width="9.5703125" style="177" customWidth="1"/>
    <col min="7436" max="7436" width="9" style="177" customWidth="1"/>
    <col min="7437" max="7437" width="0" style="177" hidden="1" customWidth="1"/>
    <col min="7438" max="7438" width="10.5703125" style="177" customWidth="1"/>
    <col min="7439" max="7439" width="9.5703125" style="177" customWidth="1"/>
    <col min="7440" max="7440" width="10" style="177" customWidth="1"/>
    <col min="7441" max="7441" width="9.28515625" style="177" customWidth="1"/>
    <col min="7442" max="7442" width="11.5703125" style="177" customWidth="1"/>
    <col min="7443" max="7443" width="0" style="177" hidden="1" customWidth="1"/>
    <col min="7444" max="7679" width="7.85546875" style="177"/>
    <col min="7680" max="7680" width="3.28515625" style="177" customWidth="1"/>
    <col min="7681" max="7681" width="10.28515625" style="177" customWidth="1"/>
    <col min="7682" max="7682" width="0" style="177" hidden="1" customWidth="1"/>
    <col min="7683" max="7683" width="19.5703125" style="177" customWidth="1"/>
    <col min="7684" max="7684" width="11.7109375" style="177" customWidth="1"/>
    <col min="7685" max="7685" width="48.42578125" style="177" customWidth="1"/>
    <col min="7686" max="7686" width="13.140625" style="177" customWidth="1"/>
    <col min="7687" max="7687" width="12.7109375" style="177" customWidth="1"/>
    <col min="7688" max="7688" width="11.42578125" style="177" customWidth="1"/>
    <col min="7689" max="7689" width="10.85546875" style="177" customWidth="1"/>
    <col min="7690" max="7690" width="7.85546875" style="177" customWidth="1"/>
    <col min="7691" max="7691" width="9.5703125" style="177" customWidth="1"/>
    <col min="7692" max="7692" width="9" style="177" customWidth="1"/>
    <col min="7693" max="7693" width="0" style="177" hidden="1" customWidth="1"/>
    <col min="7694" max="7694" width="10.5703125" style="177" customWidth="1"/>
    <col min="7695" max="7695" width="9.5703125" style="177" customWidth="1"/>
    <col min="7696" max="7696" width="10" style="177" customWidth="1"/>
    <col min="7697" max="7697" width="9.28515625" style="177" customWidth="1"/>
    <col min="7698" max="7698" width="11.5703125" style="177" customWidth="1"/>
    <col min="7699" max="7699" width="0" style="177" hidden="1" customWidth="1"/>
    <col min="7700" max="7935" width="7.85546875" style="177"/>
    <col min="7936" max="7936" width="3.28515625" style="177" customWidth="1"/>
    <col min="7937" max="7937" width="10.28515625" style="177" customWidth="1"/>
    <col min="7938" max="7938" width="0" style="177" hidden="1" customWidth="1"/>
    <col min="7939" max="7939" width="19.5703125" style="177" customWidth="1"/>
    <col min="7940" max="7940" width="11.7109375" style="177" customWidth="1"/>
    <col min="7941" max="7941" width="48.42578125" style="177" customWidth="1"/>
    <col min="7942" max="7942" width="13.140625" style="177" customWidth="1"/>
    <col min="7943" max="7943" width="12.7109375" style="177" customWidth="1"/>
    <col min="7944" max="7944" width="11.42578125" style="177" customWidth="1"/>
    <col min="7945" max="7945" width="10.85546875" style="177" customWidth="1"/>
    <col min="7946" max="7946" width="7.85546875" style="177" customWidth="1"/>
    <col min="7947" max="7947" width="9.5703125" style="177" customWidth="1"/>
    <col min="7948" max="7948" width="9" style="177" customWidth="1"/>
    <col min="7949" max="7949" width="0" style="177" hidden="1" customWidth="1"/>
    <col min="7950" max="7950" width="10.5703125" style="177" customWidth="1"/>
    <col min="7951" max="7951" width="9.5703125" style="177" customWidth="1"/>
    <col min="7952" max="7952" width="10" style="177" customWidth="1"/>
    <col min="7953" max="7953" width="9.28515625" style="177" customWidth="1"/>
    <col min="7954" max="7954" width="11.5703125" style="177" customWidth="1"/>
    <col min="7955" max="7955" width="0" style="177" hidden="1" customWidth="1"/>
    <col min="7956" max="8191" width="7.85546875" style="177"/>
    <col min="8192" max="8192" width="3.28515625" style="177" customWidth="1"/>
    <col min="8193" max="8193" width="10.28515625" style="177" customWidth="1"/>
    <col min="8194" max="8194" width="0" style="177" hidden="1" customWidth="1"/>
    <col min="8195" max="8195" width="19.5703125" style="177" customWidth="1"/>
    <col min="8196" max="8196" width="11.7109375" style="177" customWidth="1"/>
    <col min="8197" max="8197" width="48.42578125" style="177" customWidth="1"/>
    <col min="8198" max="8198" width="13.140625" style="177" customWidth="1"/>
    <col min="8199" max="8199" width="12.7109375" style="177" customWidth="1"/>
    <col min="8200" max="8200" width="11.42578125" style="177" customWidth="1"/>
    <col min="8201" max="8201" width="10.85546875" style="177" customWidth="1"/>
    <col min="8202" max="8202" width="7.85546875" style="177" customWidth="1"/>
    <col min="8203" max="8203" width="9.5703125" style="177" customWidth="1"/>
    <col min="8204" max="8204" width="9" style="177" customWidth="1"/>
    <col min="8205" max="8205" width="0" style="177" hidden="1" customWidth="1"/>
    <col min="8206" max="8206" width="10.5703125" style="177" customWidth="1"/>
    <col min="8207" max="8207" width="9.5703125" style="177" customWidth="1"/>
    <col min="8208" max="8208" width="10" style="177" customWidth="1"/>
    <col min="8209" max="8209" width="9.28515625" style="177" customWidth="1"/>
    <col min="8210" max="8210" width="11.5703125" style="177" customWidth="1"/>
    <col min="8211" max="8211" width="0" style="177" hidden="1" customWidth="1"/>
    <col min="8212" max="8447" width="7.85546875" style="177"/>
    <col min="8448" max="8448" width="3.28515625" style="177" customWidth="1"/>
    <col min="8449" max="8449" width="10.28515625" style="177" customWidth="1"/>
    <col min="8450" max="8450" width="0" style="177" hidden="1" customWidth="1"/>
    <col min="8451" max="8451" width="19.5703125" style="177" customWidth="1"/>
    <col min="8452" max="8452" width="11.7109375" style="177" customWidth="1"/>
    <col min="8453" max="8453" width="48.42578125" style="177" customWidth="1"/>
    <col min="8454" max="8454" width="13.140625" style="177" customWidth="1"/>
    <col min="8455" max="8455" width="12.7109375" style="177" customWidth="1"/>
    <col min="8456" max="8456" width="11.42578125" style="177" customWidth="1"/>
    <col min="8457" max="8457" width="10.85546875" style="177" customWidth="1"/>
    <col min="8458" max="8458" width="7.85546875" style="177" customWidth="1"/>
    <col min="8459" max="8459" width="9.5703125" style="177" customWidth="1"/>
    <col min="8460" max="8460" width="9" style="177" customWidth="1"/>
    <col min="8461" max="8461" width="0" style="177" hidden="1" customWidth="1"/>
    <col min="8462" max="8462" width="10.5703125" style="177" customWidth="1"/>
    <col min="8463" max="8463" width="9.5703125" style="177" customWidth="1"/>
    <col min="8464" max="8464" width="10" style="177" customWidth="1"/>
    <col min="8465" max="8465" width="9.28515625" style="177" customWidth="1"/>
    <col min="8466" max="8466" width="11.5703125" style="177" customWidth="1"/>
    <col min="8467" max="8467" width="0" style="177" hidden="1" customWidth="1"/>
    <col min="8468" max="8703" width="7.85546875" style="177"/>
    <col min="8704" max="8704" width="3.28515625" style="177" customWidth="1"/>
    <col min="8705" max="8705" width="10.28515625" style="177" customWidth="1"/>
    <col min="8706" max="8706" width="0" style="177" hidden="1" customWidth="1"/>
    <col min="8707" max="8707" width="19.5703125" style="177" customWidth="1"/>
    <col min="8708" max="8708" width="11.7109375" style="177" customWidth="1"/>
    <col min="8709" max="8709" width="48.42578125" style="177" customWidth="1"/>
    <col min="8710" max="8710" width="13.140625" style="177" customWidth="1"/>
    <col min="8711" max="8711" width="12.7109375" style="177" customWidth="1"/>
    <col min="8712" max="8712" width="11.42578125" style="177" customWidth="1"/>
    <col min="8713" max="8713" width="10.85546875" style="177" customWidth="1"/>
    <col min="8714" max="8714" width="7.85546875" style="177" customWidth="1"/>
    <col min="8715" max="8715" width="9.5703125" style="177" customWidth="1"/>
    <col min="8716" max="8716" width="9" style="177" customWidth="1"/>
    <col min="8717" max="8717" width="0" style="177" hidden="1" customWidth="1"/>
    <col min="8718" max="8718" width="10.5703125" style="177" customWidth="1"/>
    <col min="8719" max="8719" width="9.5703125" style="177" customWidth="1"/>
    <col min="8720" max="8720" width="10" style="177" customWidth="1"/>
    <col min="8721" max="8721" width="9.28515625" style="177" customWidth="1"/>
    <col min="8722" max="8722" width="11.5703125" style="177" customWidth="1"/>
    <col min="8723" max="8723" width="0" style="177" hidden="1" customWidth="1"/>
    <col min="8724" max="8959" width="7.85546875" style="177"/>
    <col min="8960" max="8960" width="3.28515625" style="177" customWidth="1"/>
    <col min="8961" max="8961" width="10.28515625" style="177" customWidth="1"/>
    <col min="8962" max="8962" width="0" style="177" hidden="1" customWidth="1"/>
    <col min="8963" max="8963" width="19.5703125" style="177" customWidth="1"/>
    <col min="8964" max="8964" width="11.7109375" style="177" customWidth="1"/>
    <col min="8965" max="8965" width="48.42578125" style="177" customWidth="1"/>
    <col min="8966" max="8966" width="13.140625" style="177" customWidth="1"/>
    <col min="8967" max="8967" width="12.7109375" style="177" customWidth="1"/>
    <col min="8968" max="8968" width="11.42578125" style="177" customWidth="1"/>
    <col min="8969" max="8969" width="10.85546875" style="177" customWidth="1"/>
    <col min="8970" max="8970" width="7.85546875" style="177" customWidth="1"/>
    <col min="8971" max="8971" width="9.5703125" style="177" customWidth="1"/>
    <col min="8972" max="8972" width="9" style="177" customWidth="1"/>
    <col min="8973" max="8973" width="0" style="177" hidden="1" customWidth="1"/>
    <col min="8974" max="8974" width="10.5703125" style="177" customWidth="1"/>
    <col min="8975" max="8975" width="9.5703125" style="177" customWidth="1"/>
    <col min="8976" max="8976" width="10" style="177" customWidth="1"/>
    <col min="8977" max="8977" width="9.28515625" style="177" customWidth="1"/>
    <col min="8978" max="8978" width="11.5703125" style="177" customWidth="1"/>
    <col min="8979" max="8979" width="0" style="177" hidden="1" customWidth="1"/>
    <col min="8980" max="9215" width="7.85546875" style="177"/>
    <col min="9216" max="9216" width="3.28515625" style="177" customWidth="1"/>
    <col min="9217" max="9217" width="10.28515625" style="177" customWidth="1"/>
    <col min="9218" max="9218" width="0" style="177" hidden="1" customWidth="1"/>
    <col min="9219" max="9219" width="19.5703125" style="177" customWidth="1"/>
    <col min="9220" max="9220" width="11.7109375" style="177" customWidth="1"/>
    <col min="9221" max="9221" width="48.42578125" style="177" customWidth="1"/>
    <col min="9222" max="9222" width="13.140625" style="177" customWidth="1"/>
    <col min="9223" max="9223" width="12.7109375" style="177" customWidth="1"/>
    <col min="9224" max="9224" width="11.42578125" style="177" customWidth="1"/>
    <col min="9225" max="9225" width="10.85546875" style="177" customWidth="1"/>
    <col min="9226" max="9226" width="7.85546875" style="177" customWidth="1"/>
    <col min="9227" max="9227" width="9.5703125" style="177" customWidth="1"/>
    <col min="9228" max="9228" width="9" style="177" customWidth="1"/>
    <col min="9229" max="9229" width="0" style="177" hidden="1" customWidth="1"/>
    <col min="9230" max="9230" width="10.5703125" style="177" customWidth="1"/>
    <col min="9231" max="9231" width="9.5703125" style="177" customWidth="1"/>
    <col min="9232" max="9232" width="10" style="177" customWidth="1"/>
    <col min="9233" max="9233" width="9.28515625" style="177" customWidth="1"/>
    <col min="9234" max="9234" width="11.5703125" style="177" customWidth="1"/>
    <col min="9235" max="9235" width="0" style="177" hidden="1" customWidth="1"/>
    <col min="9236" max="9471" width="7.85546875" style="177"/>
    <col min="9472" max="9472" width="3.28515625" style="177" customWidth="1"/>
    <col min="9473" max="9473" width="10.28515625" style="177" customWidth="1"/>
    <col min="9474" max="9474" width="0" style="177" hidden="1" customWidth="1"/>
    <col min="9475" max="9475" width="19.5703125" style="177" customWidth="1"/>
    <col min="9476" max="9476" width="11.7109375" style="177" customWidth="1"/>
    <col min="9477" max="9477" width="48.42578125" style="177" customWidth="1"/>
    <col min="9478" max="9478" width="13.140625" style="177" customWidth="1"/>
    <col min="9479" max="9479" width="12.7109375" style="177" customWidth="1"/>
    <col min="9480" max="9480" width="11.42578125" style="177" customWidth="1"/>
    <col min="9481" max="9481" width="10.85546875" style="177" customWidth="1"/>
    <col min="9482" max="9482" width="7.85546875" style="177" customWidth="1"/>
    <col min="9483" max="9483" width="9.5703125" style="177" customWidth="1"/>
    <col min="9484" max="9484" width="9" style="177" customWidth="1"/>
    <col min="9485" max="9485" width="0" style="177" hidden="1" customWidth="1"/>
    <col min="9486" max="9486" width="10.5703125" style="177" customWidth="1"/>
    <col min="9487" max="9487" width="9.5703125" style="177" customWidth="1"/>
    <col min="9488" max="9488" width="10" style="177" customWidth="1"/>
    <col min="9489" max="9489" width="9.28515625" style="177" customWidth="1"/>
    <col min="9490" max="9490" width="11.5703125" style="177" customWidth="1"/>
    <col min="9491" max="9491" width="0" style="177" hidden="1" customWidth="1"/>
    <col min="9492" max="9727" width="7.85546875" style="177"/>
    <col min="9728" max="9728" width="3.28515625" style="177" customWidth="1"/>
    <col min="9729" max="9729" width="10.28515625" style="177" customWidth="1"/>
    <col min="9730" max="9730" width="0" style="177" hidden="1" customWidth="1"/>
    <col min="9731" max="9731" width="19.5703125" style="177" customWidth="1"/>
    <col min="9732" max="9732" width="11.7109375" style="177" customWidth="1"/>
    <col min="9733" max="9733" width="48.42578125" style="177" customWidth="1"/>
    <col min="9734" max="9734" width="13.140625" style="177" customWidth="1"/>
    <col min="9735" max="9735" width="12.7109375" style="177" customWidth="1"/>
    <col min="9736" max="9736" width="11.42578125" style="177" customWidth="1"/>
    <col min="9737" max="9737" width="10.85546875" style="177" customWidth="1"/>
    <col min="9738" max="9738" width="7.85546875" style="177" customWidth="1"/>
    <col min="9739" max="9739" width="9.5703125" style="177" customWidth="1"/>
    <col min="9740" max="9740" width="9" style="177" customWidth="1"/>
    <col min="9741" max="9741" width="0" style="177" hidden="1" customWidth="1"/>
    <col min="9742" max="9742" width="10.5703125" style="177" customWidth="1"/>
    <col min="9743" max="9743" width="9.5703125" style="177" customWidth="1"/>
    <col min="9744" max="9744" width="10" style="177" customWidth="1"/>
    <col min="9745" max="9745" width="9.28515625" style="177" customWidth="1"/>
    <col min="9746" max="9746" width="11.5703125" style="177" customWidth="1"/>
    <col min="9747" max="9747" width="0" style="177" hidden="1" customWidth="1"/>
    <col min="9748" max="9983" width="7.85546875" style="177"/>
    <col min="9984" max="9984" width="3.28515625" style="177" customWidth="1"/>
    <col min="9985" max="9985" width="10.28515625" style="177" customWidth="1"/>
    <col min="9986" max="9986" width="0" style="177" hidden="1" customWidth="1"/>
    <col min="9987" max="9987" width="19.5703125" style="177" customWidth="1"/>
    <col min="9988" max="9988" width="11.7109375" style="177" customWidth="1"/>
    <col min="9989" max="9989" width="48.42578125" style="177" customWidth="1"/>
    <col min="9990" max="9990" width="13.140625" style="177" customWidth="1"/>
    <col min="9991" max="9991" width="12.7109375" style="177" customWidth="1"/>
    <col min="9992" max="9992" width="11.42578125" style="177" customWidth="1"/>
    <col min="9993" max="9993" width="10.85546875" style="177" customWidth="1"/>
    <col min="9994" max="9994" width="7.85546875" style="177" customWidth="1"/>
    <col min="9995" max="9995" width="9.5703125" style="177" customWidth="1"/>
    <col min="9996" max="9996" width="9" style="177" customWidth="1"/>
    <col min="9997" max="9997" width="0" style="177" hidden="1" customWidth="1"/>
    <col min="9998" max="9998" width="10.5703125" style="177" customWidth="1"/>
    <col min="9999" max="9999" width="9.5703125" style="177" customWidth="1"/>
    <col min="10000" max="10000" width="10" style="177" customWidth="1"/>
    <col min="10001" max="10001" width="9.28515625" style="177" customWidth="1"/>
    <col min="10002" max="10002" width="11.5703125" style="177" customWidth="1"/>
    <col min="10003" max="10003" width="0" style="177" hidden="1" customWidth="1"/>
    <col min="10004" max="10239" width="7.85546875" style="177"/>
    <col min="10240" max="10240" width="3.28515625" style="177" customWidth="1"/>
    <col min="10241" max="10241" width="10.28515625" style="177" customWidth="1"/>
    <col min="10242" max="10242" width="0" style="177" hidden="1" customWidth="1"/>
    <col min="10243" max="10243" width="19.5703125" style="177" customWidth="1"/>
    <col min="10244" max="10244" width="11.7109375" style="177" customWidth="1"/>
    <col min="10245" max="10245" width="48.42578125" style="177" customWidth="1"/>
    <col min="10246" max="10246" width="13.140625" style="177" customWidth="1"/>
    <col min="10247" max="10247" width="12.7109375" style="177" customWidth="1"/>
    <col min="10248" max="10248" width="11.42578125" style="177" customWidth="1"/>
    <col min="10249" max="10249" width="10.85546875" style="177" customWidth="1"/>
    <col min="10250" max="10250" width="7.85546875" style="177" customWidth="1"/>
    <col min="10251" max="10251" width="9.5703125" style="177" customWidth="1"/>
    <col min="10252" max="10252" width="9" style="177" customWidth="1"/>
    <col min="10253" max="10253" width="0" style="177" hidden="1" customWidth="1"/>
    <col min="10254" max="10254" width="10.5703125" style="177" customWidth="1"/>
    <col min="10255" max="10255" width="9.5703125" style="177" customWidth="1"/>
    <col min="10256" max="10256" width="10" style="177" customWidth="1"/>
    <col min="10257" max="10257" width="9.28515625" style="177" customWidth="1"/>
    <col min="10258" max="10258" width="11.5703125" style="177" customWidth="1"/>
    <col min="10259" max="10259" width="0" style="177" hidden="1" customWidth="1"/>
    <col min="10260" max="10495" width="7.85546875" style="177"/>
    <col min="10496" max="10496" width="3.28515625" style="177" customWidth="1"/>
    <col min="10497" max="10497" width="10.28515625" style="177" customWidth="1"/>
    <col min="10498" max="10498" width="0" style="177" hidden="1" customWidth="1"/>
    <col min="10499" max="10499" width="19.5703125" style="177" customWidth="1"/>
    <col min="10500" max="10500" width="11.7109375" style="177" customWidth="1"/>
    <col min="10501" max="10501" width="48.42578125" style="177" customWidth="1"/>
    <col min="10502" max="10502" width="13.140625" style="177" customWidth="1"/>
    <col min="10503" max="10503" width="12.7109375" style="177" customWidth="1"/>
    <col min="10504" max="10504" width="11.42578125" style="177" customWidth="1"/>
    <col min="10505" max="10505" width="10.85546875" style="177" customWidth="1"/>
    <col min="10506" max="10506" width="7.85546875" style="177" customWidth="1"/>
    <col min="10507" max="10507" width="9.5703125" style="177" customWidth="1"/>
    <col min="10508" max="10508" width="9" style="177" customWidth="1"/>
    <col min="10509" max="10509" width="0" style="177" hidden="1" customWidth="1"/>
    <col min="10510" max="10510" width="10.5703125" style="177" customWidth="1"/>
    <col min="10511" max="10511" width="9.5703125" style="177" customWidth="1"/>
    <col min="10512" max="10512" width="10" style="177" customWidth="1"/>
    <col min="10513" max="10513" width="9.28515625" style="177" customWidth="1"/>
    <col min="10514" max="10514" width="11.5703125" style="177" customWidth="1"/>
    <col min="10515" max="10515" width="0" style="177" hidden="1" customWidth="1"/>
    <col min="10516" max="10751" width="7.85546875" style="177"/>
    <col min="10752" max="10752" width="3.28515625" style="177" customWidth="1"/>
    <col min="10753" max="10753" width="10.28515625" style="177" customWidth="1"/>
    <col min="10754" max="10754" width="0" style="177" hidden="1" customWidth="1"/>
    <col min="10755" max="10755" width="19.5703125" style="177" customWidth="1"/>
    <col min="10756" max="10756" width="11.7109375" style="177" customWidth="1"/>
    <col min="10757" max="10757" width="48.42578125" style="177" customWidth="1"/>
    <col min="10758" max="10758" width="13.140625" style="177" customWidth="1"/>
    <col min="10759" max="10759" width="12.7109375" style="177" customWidth="1"/>
    <col min="10760" max="10760" width="11.42578125" style="177" customWidth="1"/>
    <col min="10761" max="10761" width="10.85546875" style="177" customWidth="1"/>
    <col min="10762" max="10762" width="7.85546875" style="177" customWidth="1"/>
    <col min="10763" max="10763" width="9.5703125" style="177" customWidth="1"/>
    <col min="10764" max="10764" width="9" style="177" customWidth="1"/>
    <col min="10765" max="10765" width="0" style="177" hidden="1" customWidth="1"/>
    <col min="10766" max="10766" width="10.5703125" style="177" customWidth="1"/>
    <col min="10767" max="10767" width="9.5703125" style="177" customWidth="1"/>
    <col min="10768" max="10768" width="10" style="177" customWidth="1"/>
    <col min="10769" max="10769" width="9.28515625" style="177" customWidth="1"/>
    <col min="10770" max="10770" width="11.5703125" style="177" customWidth="1"/>
    <col min="10771" max="10771" width="0" style="177" hidden="1" customWidth="1"/>
    <col min="10772" max="11007" width="7.85546875" style="177"/>
    <col min="11008" max="11008" width="3.28515625" style="177" customWidth="1"/>
    <col min="11009" max="11009" width="10.28515625" style="177" customWidth="1"/>
    <col min="11010" max="11010" width="0" style="177" hidden="1" customWidth="1"/>
    <col min="11011" max="11011" width="19.5703125" style="177" customWidth="1"/>
    <col min="11012" max="11012" width="11.7109375" style="177" customWidth="1"/>
    <col min="11013" max="11013" width="48.42578125" style="177" customWidth="1"/>
    <col min="11014" max="11014" width="13.140625" style="177" customWidth="1"/>
    <col min="11015" max="11015" width="12.7109375" style="177" customWidth="1"/>
    <col min="11016" max="11016" width="11.42578125" style="177" customWidth="1"/>
    <col min="11017" max="11017" width="10.85546875" style="177" customWidth="1"/>
    <col min="11018" max="11018" width="7.85546875" style="177" customWidth="1"/>
    <col min="11019" max="11019" width="9.5703125" style="177" customWidth="1"/>
    <col min="11020" max="11020" width="9" style="177" customWidth="1"/>
    <col min="11021" max="11021" width="0" style="177" hidden="1" customWidth="1"/>
    <col min="11022" max="11022" width="10.5703125" style="177" customWidth="1"/>
    <col min="11023" max="11023" width="9.5703125" style="177" customWidth="1"/>
    <col min="11024" max="11024" width="10" style="177" customWidth="1"/>
    <col min="11025" max="11025" width="9.28515625" style="177" customWidth="1"/>
    <col min="11026" max="11026" width="11.5703125" style="177" customWidth="1"/>
    <col min="11027" max="11027" width="0" style="177" hidden="1" customWidth="1"/>
    <col min="11028" max="11263" width="7.85546875" style="177"/>
    <col min="11264" max="11264" width="3.28515625" style="177" customWidth="1"/>
    <col min="11265" max="11265" width="10.28515625" style="177" customWidth="1"/>
    <col min="11266" max="11266" width="0" style="177" hidden="1" customWidth="1"/>
    <col min="11267" max="11267" width="19.5703125" style="177" customWidth="1"/>
    <col min="11268" max="11268" width="11.7109375" style="177" customWidth="1"/>
    <col min="11269" max="11269" width="48.42578125" style="177" customWidth="1"/>
    <col min="11270" max="11270" width="13.140625" style="177" customWidth="1"/>
    <col min="11271" max="11271" width="12.7109375" style="177" customWidth="1"/>
    <col min="11272" max="11272" width="11.42578125" style="177" customWidth="1"/>
    <col min="11273" max="11273" width="10.85546875" style="177" customWidth="1"/>
    <col min="11274" max="11274" width="7.85546875" style="177" customWidth="1"/>
    <col min="11275" max="11275" width="9.5703125" style="177" customWidth="1"/>
    <col min="11276" max="11276" width="9" style="177" customWidth="1"/>
    <col min="11277" max="11277" width="0" style="177" hidden="1" customWidth="1"/>
    <col min="11278" max="11278" width="10.5703125" style="177" customWidth="1"/>
    <col min="11279" max="11279" width="9.5703125" style="177" customWidth="1"/>
    <col min="11280" max="11280" width="10" style="177" customWidth="1"/>
    <col min="11281" max="11281" width="9.28515625" style="177" customWidth="1"/>
    <col min="11282" max="11282" width="11.5703125" style="177" customWidth="1"/>
    <col min="11283" max="11283" width="0" style="177" hidden="1" customWidth="1"/>
    <col min="11284" max="11519" width="7.85546875" style="177"/>
    <col min="11520" max="11520" width="3.28515625" style="177" customWidth="1"/>
    <col min="11521" max="11521" width="10.28515625" style="177" customWidth="1"/>
    <col min="11522" max="11522" width="0" style="177" hidden="1" customWidth="1"/>
    <col min="11523" max="11523" width="19.5703125" style="177" customWidth="1"/>
    <col min="11524" max="11524" width="11.7109375" style="177" customWidth="1"/>
    <col min="11525" max="11525" width="48.42578125" style="177" customWidth="1"/>
    <col min="11526" max="11526" width="13.140625" style="177" customWidth="1"/>
    <col min="11527" max="11527" width="12.7109375" style="177" customWidth="1"/>
    <col min="11528" max="11528" width="11.42578125" style="177" customWidth="1"/>
    <col min="11529" max="11529" width="10.85546875" style="177" customWidth="1"/>
    <col min="11530" max="11530" width="7.85546875" style="177" customWidth="1"/>
    <col min="11531" max="11531" width="9.5703125" style="177" customWidth="1"/>
    <col min="11532" max="11532" width="9" style="177" customWidth="1"/>
    <col min="11533" max="11533" width="0" style="177" hidden="1" customWidth="1"/>
    <col min="11534" max="11534" width="10.5703125" style="177" customWidth="1"/>
    <col min="11535" max="11535" width="9.5703125" style="177" customWidth="1"/>
    <col min="11536" max="11536" width="10" style="177" customWidth="1"/>
    <col min="11537" max="11537" width="9.28515625" style="177" customWidth="1"/>
    <col min="11538" max="11538" width="11.5703125" style="177" customWidth="1"/>
    <col min="11539" max="11539" width="0" style="177" hidden="1" customWidth="1"/>
    <col min="11540" max="11775" width="7.85546875" style="177"/>
    <col min="11776" max="11776" width="3.28515625" style="177" customWidth="1"/>
    <col min="11777" max="11777" width="10.28515625" style="177" customWidth="1"/>
    <col min="11778" max="11778" width="0" style="177" hidden="1" customWidth="1"/>
    <col min="11779" max="11779" width="19.5703125" style="177" customWidth="1"/>
    <col min="11780" max="11780" width="11.7109375" style="177" customWidth="1"/>
    <col min="11781" max="11781" width="48.42578125" style="177" customWidth="1"/>
    <col min="11782" max="11782" width="13.140625" style="177" customWidth="1"/>
    <col min="11783" max="11783" width="12.7109375" style="177" customWidth="1"/>
    <col min="11784" max="11784" width="11.42578125" style="177" customWidth="1"/>
    <col min="11785" max="11785" width="10.85546875" style="177" customWidth="1"/>
    <col min="11786" max="11786" width="7.85546875" style="177" customWidth="1"/>
    <col min="11787" max="11787" width="9.5703125" style="177" customWidth="1"/>
    <col min="11788" max="11788" width="9" style="177" customWidth="1"/>
    <col min="11789" max="11789" width="0" style="177" hidden="1" customWidth="1"/>
    <col min="11790" max="11790" width="10.5703125" style="177" customWidth="1"/>
    <col min="11791" max="11791" width="9.5703125" style="177" customWidth="1"/>
    <col min="11792" max="11792" width="10" style="177" customWidth="1"/>
    <col min="11793" max="11793" width="9.28515625" style="177" customWidth="1"/>
    <col min="11794" max="11794" width="11.5703125" style="177" customWidth="1"/>
    <col min="11795" max="11795" width="0" style="177" hidden="1" customWidth="1"/>
    <col min="11796" max="12031" width="7.85546875" style="177"/>
    <col min="12032" max="12032" width="3.28515625" style="177" customWidth="1"/>
    <col min="12033" max="12033" width="10.28515625" style="177" customWidth="1"/>
    <col min="12034" max="12034" width="0" style="177" hidden="1" customWidth="1"/>
    <col min="12035" max="12035" width="19.5703125" style="177" customWidth="1"/>
    <col min="12036" max="12036" width="11.7109375" style="177" customWidth="1"/>
    <col min="12037" max="12037" width="48.42578125" style="177" customWidth="1"/>
    <col min="12038" max="12038" width="13.140625" style="177" customWidth="1"/>
    <col min="12039" max="12039" width="12.7109375" style="177" customWidth="1"/>
    <col min="12040" max="12040" width="11.42578125" style="177" customWidth="1"/>
    <col min="12041" max="12041" width="10.85546875" style="177" customWidth="1"/>
    <col min="12042" max="12042" width="7.85546875" style="177" customWidth="1"/>
    <col min="12043" max="12043" width="9.5703125" style="177" customWidth="1"/>
    <col min="12044" max="12044" width="9" style="177" customWidth="1"/>
    <col min="12045" max="12045" width="0" style="177" hidden="1" customWidth="1"/>
    <col min="12046" max="12046" width="10.5703125" style="177" customWidth="1"/>
    <col min="12047" max="12047" width="9.5703125" style="177" customWidth="1"/>
    <col min="12048" max="12048" width="10" style="177" customWidth="1"/>
    <col min="12049" max="12049" width="9.28515625" style="177" customWidth="1"/>
    <col min="12050" max="12050" width="11.5703125" style="177" customWidth="1"/>
    <col min="12051" max="12051" width="0" style="177" hidden="1" customWidth="1"/>
    <col min="12052" max="12287" width="7.85546875" style="177"/>
    <col min="12288" max="12288" width="3.28515625" style="177" customWidth="1"/>
    <col min="12289" max="12289" width="10.28515625" style="177" customWidth="1"/>
    <col min="12290" max="12290" width="0" style="177" hidden="1" customWidth="1"/>
    <col min="12291" max="12291" width="19.5703125" style="177" customWidth="1"/>
    <col min="12292" max="12292" width="11.7109375" style="177" customWidth="1"/>
    <col min="12293" max="12293" width="48.42578125" style="177" customWidth="1"/>
    <col min="12294" max="12294" width="13.140625" style="177" customWidth="1"/>
    <col min="12295" max="12295" width="12.7109375" style="177" customWidth="1"/>
    <col min="12296" max="12296" width="11.42578125" style="177" customWidth="1"/>
    <col min="12297" max="12297" width="10.85546875" style="177" customWidth="1"/>
    <col min="12298" max="12298" width="7.85546875" style="177" customWidth="1"/>
    <col min="12299" max="12299" width="9.5703125" style="177" customWidth="1"/>
    <col min="12300" max="12300" width="9" style="177" customWidth="1"/>
    <col min="12301" max="12301" width="0" style="177" hidden="1" customWidth="1"/>
    <col min="12302" max="12302" width="10.5703125" style="177" customWidth="1"/>
    <col min="12303" max="12303" width="9.5703125" style="177" customWidth="1"/>
    <col min="12304" max="12304" width="10" style="177" customWidth="1"/>
    <col min="12305" max="12305" width="9.28515625" style="177" customWidth="1"/>
    <col min="12306" max="12306" width="11.5703125" style="177" customWidth="1"/>
    <col min="12307" max="12307" width="0" style="177" hidden="1" customWidth="1"/>
    <col min="12308" max="12543" width="7.85546875" style="177"/>
    <col min="12544" max="12544" width="3.28515625" style="177" customWidth="1"/>
    <col min="12545" max="12545" width="10.28515625" style="177" customWidth="1"/>
    <col min="12546" max="12546" width="0" style="177" hidden="1" customWidth="1"/>
    <col min="12547" max="12547" width="19.5703125" style="177" customWidth="1"/>
    <col min="12548" max="12548" width="11.7109375" style="177" customWidth="1"/>
    <col min="12549" max="12549" width="48.42578125" style="177" customWidth="1"/>
    <col min="12550" max="12550" width="13.140625" style="177" customWidth="1"/>
    <col min="12551" max="12551" width="12.7109375" style="177" customWidth="1"/>
    <col min="12552" max="12552" width="11.42578125" style="177" customWidth="1"/>
    <col min="12553" max="12553" width="10.85546875" style="177" customWidth="1"/>
    <col min="12554" max="12554" width="7.85546875" style="177" customWidth="1"/>
    <col min="12555" max="12555" width="9.5703125" style="177" customWidth="1"/>
    <col min="12556" max="12556" width="9" style="177" customWidth="1"/>
    <col min="12557" max="12557" width="0" style="177" hidden="1" customWidth="1"/>
    <col min="12558" max="12558" width="10.5703125" style="177" customWidth="1"/>
    <col min="12559" max="12559" width="9.5703125" style="177" customWidth="1"/>
    <col min="12560" max="12560" width="10" style="177" customWidth="1"/>
    <col min="12561" max="12561" width="9.28515625" style="177" customWidth="1"/>
    <col min="12562" max="12562" width="11.5703125" style="177" customWidth="1"/>
    <col min="12563" max="12563" width="0" style="177" hidden="1" customWidth="1"/>
    <col min="12564" max="12799" width="7.85546875" style="177"/>
    <col min="12800" max="12800" width="3.28515625" style="177" customWidth="1"/>
    <col min="12801" max="12801" width="10.28515625" style="177" customWidth="1"/>
    <col min="12802" max="12802" width="0" style="177" hidden="1" customWidth="1"/>
    <col min="12803" max="12803" width="19.5703125" style="177" customWidth="1"/>
    <col min="12804" max="12804" width="11.7109375" style="177" customWidth="1"/>
    <col min="12805" max="12805" width="48.42578125" style="177" customWidth="1"/>
    <col min="12806" max="12806" width="13.140625" style="177" customWidth="1"/>
    <col min="12807" max="12807" width="12.7109375" style="177" customWidth="1"/>
    <col min="12808" max="12808" width="11.42578125" style="177" customWidth="1"/>
    <col min="12809" max="12809" width="10.85546875" style="177" customWidth="1"/>
    <col min="12810" max="12810" width="7.85546875" style="177" customWidth="1"/>
    <col min="12811" max="12811" width="9.5703125" style="177" customWidth="1"/>
    <col min="12812" max="12812" width="9" style="177" customWidth="1"/>
    <col min="12813" max="12813" width="0" style="177" hidden="1" customWidth="1"/>
    <col min="12814" max="12814" width="10.5703125" style="177" customWidth="1"/>
    <col min="12815" max="12815" width="9.5703125" style="177" customWidth="1"/>
    <col min="12816" max="12816" width="10" style="177" customWidth="1"/>
    <col min="12817" max="12817" width="9.28515625" style="177" customWidth="1"/>
    <col min="12818" max="12818" width="11.5703125" style="177" customWidth="1"/>
    <col min="12819" max="12819" width="0" style="177" hidden="1" customWidth="1"/>
    <col min="12820" max="13055" width="7.85546875" style="177"/>
    <col min="13056" max="13056" width="3.28515625" style="177" customWidth="1"/>
    <col min="13057" max="13057" width="10.28515625" style="177" customWidth="1"/>
    <col min="13058" max="13058" width="0" style="177" hidden="1" customWidth="1"/>
    <col min="13059" max="13059" width="19.5703125" style="177" customWidth="1"/>
    <col min="13060" max="13060" width="11.7109375" style="177" customWidth="1"/>
    <col min="13061" max="13061" width="48.42578125" style="177" customWidth="1"/>
    <col min="13062" max="13062" width="13.140625" style="177" customWidth="1"/>
    <col min="13063" max="13063" width="12.7109375" style="177" customWidth="1"/>
    <col min="13064" max="13064" width="11.42578125" style="177" customWidth="1"/>
    <col min="13065" max="13065" width="10.85546875" style="177" customWidth="1"/>
    <col min="13066" max="13066" width="7.85546875" style="177" customWidth="1"/>
    <col min="13067" max="13067" width="9.5703125" style="177" customWidth="1"/>
    <col min="13068" max="13068" width="9" style="177" customWidth="1"/>
    <col min="13069" max="13069" width="0" style="177" hidden="1" customWidth="1"/>
    <col min="13070" max="13070" width="10.5703125" style="177" customWidth="1"/>
    <col min="13071" max="13071" width="9.5703125" style="177" customWidth="1"/>
    <col min="13072" max="13072" width="10" style="177" customWidth="1"/>
    <col min="13073" max="13073" width="9.28515625" style="177" customWidth="1"/>
    <col min="13074" max="13074" width="11.5703125" style="177" customWidth="1"/>
    <col min="13075" max="13075" width="0" style="177" hidden="1" customWidth="1"/>
    <col min="13076" max="13311" width="7.85546875" style="177"/>
    <col min="13312" max="13312" width="3.28515625" style="177" customWidth="1"/>
    <col min="13313" max="13313" width="10.28515625" style="177" customWidth="1"/>
    <col min="13314" max="13314" width="0" style="177" hidden="1" customWidth="1"/>
    <col min="13315" max="13315" width="19.5703125" style="177" customWidth="1"/>
    <col min="13316" max="13316" width="11.7109375" style="177" customWidth="1"/>
    <col min="13317" max="13317" width="48.42578125" style="177" customWidth="1"/>
    <col min="13318" max="13318" width="13.140625" style="177" customWidth="1"/>
    <col min="13319" max="13319" width="12.7109375" style="177" customWidth="1"/>
    <col min="13320" max="13320" width="11.42578125" style="177" customWidth="1"/>
    <col min="13321" max="13321" width="10.85546875" style="177" customWidth="1"/>
    <col min="13322" max="13322" width="7.85546875" style="177" customWidth="1"/>
    <col min="13323" max="13323" width="9.5703125" style="177" customWidth="1"/>
    <col min="13324" max="13324" width="9" style="177" customWidth="1"/>
    <col min="13325" max="13325" width="0" style="177" hidden="1" customWidth="1"/>
    <col min="13326" max="13326" width="10.5703125" style="177" customWidth="1"/>
    <col min="13327" max="13327" width="9.5703125" style="177" customWidth="1"/>
    <col min="13328" max="13328" width="10" style="177" customWidth="1"/>
    <col min="13329" max="13329" width="9.28515625" style="177" customWidth="1"/>
    <col min="13330" max="13330" width="11.5703125" style="177" customWidth="1"/>
    <col min="13331" max="13331" width="0" style="177" hidden="1" customWidth="1"/>
    <col min="13332" max="13567" width="7.85546875" style="177"/>
    <col min="13568" max="13568" width="3.28515625" style="177" customWidth="1"/>
    <col min="13569" max="13569" width="10.28515625" style="177" customWidth="1"/>
    <col min="13570" max="13570" width="0" style="177" hidden="1" customWidth="1"/>
    <col min="13571" max="13571" width="19.5703125" style="177" customWidth="1"/>
    <col min="13572" max="13572" width="11.7109375" style="177" customWidth="1"/>
    <col min="13573" max="13573" width="48.42578125" style="177" customWidth="1"/>
    <col min="13574" max="13574" width="13.140625" style="177" customWidth="1"/>
    <col min="13575" max="13575" width="12.7109375" style="177" customWidth="1"/>
    <col min="13576" max="13576" width="11.42578125" style="177" customWidth="1"/>
    <col min="13577" max="13577" width="10.85546875" style="177" customWidth="1"/>
    <col min="13578" max="13578" width="7.85546875" style="177" customWidth="1"/>
    <col min="13579" max="13579" width="9.5703125" style="177" customWidth="1"/>
    <col min="13580" max="13580" width="9" style="177" customWidth="1"/>
    <col min="13581" max="13581" width="0" style="177" hidden="1" customWidth="1"/>
    <col min="13582" max="13582" width="10.5703125" style="177" customWidth="1"/>
    <col min="13583" max="13583" width="9.5703125" style="177" customWidth="1"/>
    <col min="13584" max="13584" width="10" style="177" customWidth="1"/>
    <col min="13585" max="13585" width="9.28515625" style="177" customWidth="1"/>
    <col min="13586" max="13586" width="11.5703125" style="177" customWidth="1"/>
    <col min="13587" max="13587" width="0" style="177" hidden="1" customWidth="1"/>
    <col min="13588" max="13823" width="7.85546875" style="177"/>
    <col min="13824" max="13824" width="3.28515625" style="177" customWidth="1"/>
    <col min="13825" max="13825" width="10.28515625" style="177" customWidth="1"/>
    <col min="13826" max="13826" width="0" style="177" hidden="1" customWidth="1"/>
    <col min="13827" max="13827" width="19.5703125" style="177" customWidth="1"/>
    <col min="13828" max="13828" width="11.7109375" style="177" customWidth="1"/>
    <col min="13829" max="13829" width="48.42578125" style="177" customWidth="1"/>
    <col min="13830" max="13830" width="13.140625" style="177" customWidth="1"/>
    <col min="13831" max="13831" width="12.7109375" style="177" customWidth="1"/>
    <col min="13832" max="13832" width="11.42578125" style="177" customWidth="1"/>
    <col min="13833" max="13833" width="10.85546875" style="177" customWidth="1"/>
    <col min="13834" max="13834" width="7.85546875" style="177" customWidth="1"/>
    <col min="13835" max="13835" width="9.5703125" style="177" customWidth="1"/>
    <col min="13836" max="13836" width="9" style="177" customWidth="1"/>
    <col min="13837" max="13837" width="0" style="177" hidden="1" customWidth="1"/>
    <col min="13838" max="13838" width="10.5703125" style="177" customWidth="1"/>
    <col min="13839" max="13839" width="9.5703125" style="177" customWidth="1"/>
    <col min="13840" max="13840" width="10" style="177" customWidth="1"/>
    <col min="13841" max="13841" width="9.28515625" style="177" customWidth="1"/>
    <col min="13842" max="13842" width="11.5703125" style="177" customWidth="1"/>
    <col min="13843" max="13843" width="0" style="177" hidden="1" customWidth="1"/>
    <col min="13844" max="14079" width="7.85546875" style="177"/>
    <col min="14080" max="14080" width="3.28515625" style="177" customWidth="1"/>
    <col min="14081" max="14081" width="10.28515625" style="177" customWidth="1"/>
    <col min="14082" max="14082" width="0" style="177" hidden="1" customWidth="1"/>
    <col min="14083" max="14083" width="19.5703125" style="177" customWidth="1"/>
    <col min="14084" max="14084" width="11.7109375" style="177" customWidth="1"/>
    <col min="14085" max="14085" width="48.42578125" style="177" customWidth="1"/>
    <col min="14086" max="14086" width="13.140625" style="177" customWidth="1"/>
    <col min="14087" max="14087" width="12.7109375" style="177" customWidth="1"/>
    <col min="14088" max="14088" width="11.42578125" style="177" customWidth="1"/>
    <col min="14089" max="14089" width="10.85546875" style="177" customWidth="1"/>
    <col min="14090" max="14090" width="7.85546875" style="177" customWidth="1"/>
    <col min="14091" max="14091" width="9.5703125" style="177" customWidth="1"/>
    <col min="14092" max="14092" width="9" style="177" customWidth="1"/>
    <col min="14093" max="14093" width="0" style="177" hidden="1" customWidth="1"/>
    <col min="14094" max="14094" width="10.5703125" style="177" customWidth="1"/>
    <col min="14095" max="14095" width="9.5703125" style="177" customWidth="1"/>
    <col min="14096" max="14096" width="10" style="177" customWidth="1"/>
    <col min="14097" max="14097" width="9.28515625" style="177" customWidth="1"/>
    <col min="14098" max="14098" width="11.5703125" style="177" customWidth="1"/>
    <col min="14099" max="14099" width="0" style="177" hidden="1" customWidth="1"/>
    <col min="14100" max="14335" width="7.85546875" style="177"/>
    <col min="14336" max="14336" width="3.28515625" style="177" customWidth="1"/>
    <col min="14337" max="14337" width="10.28515625" style="177" customWidth="1"/>
    <col min="14338" max="14338" width="0" style="177" hidden="1" customWidth="1"/>
    <col min="14339" max="14339" width="19.5703125" style="177" customWidth="1"/>
    <col min="14340" max="14340" width="11.7109375" style="177" customWidth="1"/>
    <col min="14341" max="14341" width="48.42578125" style="177" customWidth="1"/>
    <col min="14342" max="14342" width="13.140625" style="177" customWidth="1"/>
    <col min="14343" max="14343" width="12.7109375" style="177" customWidth="1"/>
    <col min="14344" max="14344" width="11.42578125" style="177" customWidth="1"/>
    <col min="14345" max="14345" width="10.85546875" style="177" customWidth="1"/>
    <col min="14346" max="14346" width="7.85546875" style="177" customWidth="1"/>
    <col min="14347" max="14347" width="9.5703125" style="177" customWidth="1"/>
    <col min="14348" max="14348" width="9" style="177" customWidth="1"/>
    <col min="14349" max="14349" width="0" style="177" hidden="1" customWidth="1"/>
    <col min="14350" max="14350" width="10.5703125" style="177" customWidth="1"/>
    <col min="14351" max="14351" width="9.5703125" style="177" customWidth="1"/>
    <col min="14352" max="14352" width="10" style="177" customWidth="1"/>
    <col min="14353" max="14353" width="9.28515625" style="177" customWidth="1"/>
    <col min="14354" max="14354" width="11.5703125" style="177" customWidth="1"/>
    <col min="14355" max="14355" width="0" style="177" hidden="1" customWidth="1"/>
    <col min="14356" max="14591" width="7.85546875" style="177"/>
    <col min="14592" max="14592" width="3.28515625" style="177" customWidth="1"/>
    <col min="14593" max="14593" width="10.28515625" style="177" customWidth="1"/>
    <col min="14594" max="14594" width="0" style="177" hidden="1" customWidth="1"/>
    <col min="14595" max="14595" width="19.5703125" style="177" customWidth="1"/>
    <col min="14596" max="14596" width="11.7109375" style="177" customWidth="1"/>
    <col min="14597" max="14597" width="48.42578125" style="177" customWidth="1"/>
    <col min="14598" max="14598" width="13.140625" style="177" customWidth="1"/>
    <col min="14599" max="14599" width="12.7109375" style="177" customWidth="1"/>
    <col min="14600" max="14600" width="11.42578125" style="177" customWidth="1"/>
    <col min="14601" max="14601" width="10.85546875" style="177" customWidth="1"/>
    <col min="14602" max="14602" width="7.85546875" style="177" customWidth="1"/>
    <col min="14603" max="14603" width="9.5703125" style="177" customWidth="1"/>
    <col min="14604" max="14604" width="9" style="177" customWidth="1"/>
    <col min="14605" max="14605" width="0" style="177" hidden="1" customWidth="1"/>
    <col min="14606" max="14606" width="10.5703125" style="177" customWidth="1"/>
    <col min="14607" max="14607" width="9.5703125" style="177" customWidth="1"/>
    <col min="14608" max="14608" width="10" style="177" customWidth="1"/>
    <col min="14609" max="14609" width="9.28515625" style="177" customWidth="1"/>
    <col min="14610" max="14610" width="11.5703125" style="177" customWidth="1"/>
    <col min="14611" max="14611" width="0" style="177" hidden="1" customWidth="1"/>
    <col min="14612" max="14847" width="7.85546875" style="177"/>
    <col min="14848" max="14848" width="3.28515625" style="177" customWidth="1"/>
    <col min="14849" max="14849" width="10.28515625" style="177" customWidth="1"/>
    <col min="14850" max="14850" width="0" style="177" hidden="1" customWidth="1"/>
    <col min="14851" max="14851" width="19.5703125" style="177" customWidth="1"/>
    <col min="14852" max="14852" width="11.7109375" style="177" customWidth="1"/>
    <col min="14853" max="14853" width="48.42578125" style="177" customWidth="1"/>
    <col min="14854" max="14854" width="13.140625" style="177" customWidth="1"/>
    <col min="14855" max="14855" width="12.7109375" style="177" customWidth="1"/>
    <col min="14856" max="14856" width="11.42578125" style="177" customWidth="1"/>
    <col min="14857" max="14857" width="10.85546875" style="177" customWidth="1"/>
    <col min="14858" max="14858" width="7.85546875" style="177" customWidth="1"/>
    <col min="14859" max="14859" width="9.5703125" style="177" customWidth="1"/>
    <col min="14860" max="14860" width="9" style="177" customWidth="1"/>
    <col min="14861" max="14861" width="0" style="177" hidden="1" customWidth="1"/>
    <col min="14862" max="14862" width="10.5703125" style="177" customWidth="1"/>
    <col min="14863" max="14863" width="9.5703125" style="177" customWidth="1"/>
    <col min="14864" max="14864" width="10" style="177" customWidth="1"/>
    <col min="14865" max="14865" width="9.28515625" style="177" customWidth="1"/>
    <col min="14866" max="14866" width="11.5703125" style="177" customWidth="1"/>
    <col min="14867" max="14867" width="0" style="177" hidden="1" customWidth="1"/>
    <col min="14868" max="15103" width="7.85546875" style="177"/>
    <col min="15104" max="15104" width="3.28515625" style="177" customWidth="1"/>
    <col min="15105" max="15105" width="10.28515625" style="177" customWidth="1"/>
    <col min="15106" max="15106" width="0" style="177" hidden="1" customWidth="1"/>
    <col min="15107" max="15107" width="19.5703125" style="177" customWidth="1"/>
    <col min="15108" max="15108" width="11.7109375" style="177" customWidth="1"/>
    <col min="15109" max="15109" width="48.42578125" style="177" customWidth="1"/>
    <col min="15110" max="15110" width="13.140625" style="177" customWidth="1"/>
    <col min="15111" max="15111" width="12.7109375" style="177" customWidth="1"/>
    <col min="15112" max="15112" width="11.42578125" style="177" customWidth="1"/>
    <col min="15113" max="15113" width="10.85546875" style="177" customWidth="1"/>
    <col min="15114" max="15114" width="7.85546875" style="177" customWidth="1"/>
    <col min="15115" max="15115" width="9.5703125" style="177" customWidth="1"/>
    <col min="15116" max="15116" width="9" style="177" customWidth="1"/>
    <col min="15117" max="15117" width="0" style="177" hidden="1" customWidth="1"/>
    <col min="15118" max="15118" width="10.5703125" style="177" customWidth="1"/>
    <col min="15119" max="15119" width="9.5703125" style="177" customWidth="1"/>
    <col min="15120" max="15120" width="10" style="177" customWidth="1"/>
    <col min="15121" max="15121" width="9.28515625" style="177" customWidth="1"/>
    <col min="15122" max="15122" width="11.5703125" style="177" customWidth="1"/>
    <col min="15123" max="15123" width="0" style="177" hidden="1" customWidth="1"/>
    <col min="15124" max="15359" width="7.85546875" style="177"/>
    <col min="15360" max="15360" width="3.28515625" style="177" customWidth="1"/>
    <col min="15361" max="15361" width="10.28515625" style="177" customWidth="1"/>
    <col min="15362" max="15362" width="0" style="177" hidden="1" customWidth="1"/>
    <col min="15363" max="15363" width="19.5703125" style="177" customWidth="1"/>
    <col min="15364" max="15364" width="11.7109375" style="177" customWidth="1"/>
    <col min="15365" max="15365" width="48.42578125" style="177" customWidth="1"/>
    <col min="15366" max="15366" width="13.140625" style="177" customWidth="1"/>
    <col min="15367" max="15367" width="12.7109375" style="177" customWidth="1"/>
    <col min="15368" max="15368" width="11.42578125" style="177" customWidth="1"/>
    <col min="15369" max="15369" width="10.85546875" style="177" customWidth="1"/>
    <col min="15370" max="15370" width="7.85546875" style="177" customWidth="1"/>
    <col min="15371" max="15371" width="9.5703125" style="177" customWidth="1"/>
    <col min="15372" max="15372" width="9" style="177" customWidth="1"/>
    <col min="15373" max="15373" width="0" style="177" hidden="1" customWidth="1"/>
    <col min="15374" max="15374" width="10.5703125" style="177" customWidth="1"/>
    <col min="15375" max="15375" width="9.5703125" style="177" customWidth="1"/>
    <col min="15376" max="15376" width="10" style="177" customWidth="1"/>
    <col min="15377" max="15377" width="9.28515625" style="177" customWidth="1"/>
    <col min="15378" max="15378" width="11.5703125" style="177" customWidth="1"/>
    <col min="15379" max="15379" width="0" style="177" hidden="1" customWidth="1"/>
    <col min="15380" max="15615" width="7.85546875" style="177"/>
    <col min="15616" max="15616" width="3.28515625" style="177" customWidth="1"/>
    <col min="15617" max="15617" width="10.28515625" style="177" customWidth="1"/>
    <col min="15618" max="15618" width="0" style="177" hidden="1" customWidth="1"/>
    <col min="15619" max="15619" width="19.5703125" style="177" customWidth="1"/>
    <col min="15620" max="15620" width="11.7109375" style="177" customWidth="1"/>
    <col min="15621" max="15621" width="48.42578125" style="177" customWidth="1"/>
    <col min="15622" max="15622" width="13.140625" style="177" customWidth="1"/>
    <col min="15623" max="15623" width="12.7109375" style="177" customWidth="1"/>
    <col min="15624" max="15624" width="11.42578125" style="177" customWidth="1"/>
    <col min="15625" max="15625" width="10.85546875" style="177" customWidth="1"/>
    <col min="15626" max="15626" width="7.85546875" style="177" customWidth="1"/>
    <col min="15627" max="15627" width="9.5703125" style="177" customWidth="1"/>
    <col min="15628" max="15628" width="9" style="177" customWidth="1"/>
    <col min="15629" max="15629" width="0" style="177" hidden="1" customWidth="1"/>
    <col min="15630" max="15630" width="10.5703125" style="177" customWidth="1"/>
    <col min="15631" max="15631" width="9.5703125" style="177" customWidth="1"/>
    <col min="15632" max="15632" width="10" style="177" customWidth="1"/>
    <col min="15633" max="15633" width="9.28515625" style="177" customWidth="1"/>
    <col min="15634" max="15634" width="11.5703125" style="177" customWidth="1"/>
    <col min="15635" max="15635" width="0" style="177" hidden="1" customWidth="1"/>
    <col min="15636" max="15871" width="7.85546875" style="177"/>
    <col min="15872" max="15872" width="3.28515625" style="177" customWidth="1"/>
    <col min="15873" max="15873" width="10.28515625" style="177" customWidth="1"/>
    <col min="15874" max="15874" width="0" style="177" hidden="1" customWidth="1"/>
    <col min="15875" max="15875" width="19.5703125" style="177" customWidth="1"/>
    <col min="15876" max="15876" width="11.7109375" style="177" customWidth="1"/>
    <col min="15877" max="15877" width="48.42578125" style="177" customWidth="1"/>
    <col min="15878" max="15878" width="13.140625" style="177" customWidth="1"/>
    <col min="15879" max="15879" width="12.7109375" style="177" customWidth="1"/>
    <col min="15880" max="15880" width="11.42578125" style="177" customWidth="1"/>
    <col min="15881" max="15881" width="10.85546875" style="177" customWidth="1"/>
    <col min="15882" max="15882" width="7.85546875" style="177" customWidth="1"/>
    <col min="15883" max="15883" width="9.5703125" style="177" customWidth="1"/>
    <col min="15884" max="15884" width="9" style="177" customWidth="1"/>
    <col min="15885" max="15885" width="0" style="177" hidden="1" customWidth="1"/>
    <col min="15886" max="15886" width="10.5703125" style="177" customWidth="1"/>
    <col min="15887" max="15887" width="9.5703125" style="177" customWidth="1"/>
    <col min="15888" max="15888" width="10" style="177" customWidth="1"/>
    <col min="15889" max="15889" width="9.28515625" style="177" customWidth="1"/>
    <col min="15890" max="15890" width="11.5703125" style="177" customWidth="1"/>
    <col min="15891" max="15891" width="0" style="177" hidden="1" customWidth="1"/>
    <col min="15892" max="16127" width="7.85546875" style="177"/>
    <col min="16128" max="16128" width="3.28515625" style="177" customWidth="1"/>
    <col min="16129" max="16129" width="10.28515625" style="177" customWidth="1"/>
    <col min="16130" max="16130" width="0" style="177" hidden="1" customWidth="1"/>
    <col min="16131" max="16131" width="19.5703125" style="177" customWidth="1"/>
    <col min="16132" max="16132" width="11.7109375" style="177" customWidth="1"/>
    <col min="16133" max="16133" width="48.42578125" style="177" customWidth="1"/>
    <col min="16134" max="16134" width="13.140625" style="177" customWidth="1"/>
    <col min="16135" max="16135" width="12.7109375" style="177" customWidth="1"/>
    <col min="16136" max="16136" width="11.42578125" style="177" customWidth="1"/>
    <col min="16137" max="16137" width="10.85546875" style="177" customWidth="1"/>
    <col min="16138" max="16138" width="7.85546875" style="177" customWidth="1"/>
    <col min="16139" max="16139" width="9.5703125" style="177" customWidth="1"/>
    <col min="16140" max="16140" width="9" style="177" customWidth="1"/>
    <col min="16141" max="16141" width="0" style="177" hidden="1" customWidth="1"/>
    <col min="16142" max="16142" width="10.5703125" style="177" customWidth="1"/>
    <col min="16143" max="16143" width="9.5703125" style="177" customWidth="1"/>
    <col min="16144" max="16144" width="10" style="177" customWidth="1"/>
    <col min="16145" max="16145" width="9.28515625" style="177" customWidth="1"/>
    <col min="16146" max="16146" width="11.5703125" style="177" customWidth="1"/>
    <col min="16147" max="16147" width="0" style="177" hidden="1" customWidth="1"/>
    <col min="16148" max="16384" width="7.85546875" style="177"/>
  </cols>
  <sheetData>
    <row r="1" spans="1:19" ht="15.75" x14ac:dyDescent="0.25">
      <c r="B1" s="174"/>
      <c r="C1" s="174"/>
      <c r="D1" s="174"/>
      <c r="E1" s="174"/>
      <c r="F1" s="174"/>
      <c r="G1" s="174"/>
      <c r="H1" s="174"/>
      <c r="I1" s="174"/>
      <c r="J1" s="174"/>
      <c r="K1" s="175"/>
      <c r="L1" s="175"/>
      <c r="M1" s="175"/>
      <c r="N1" s="794" t="s">
        <v>372</v>
      </c>
      <c r="O1" s="794"/>
      <c r="P1" s="794"/>
      <c r="Q1" s="175"/>
      <c r="R1" s="174"/>
      <c r="S1" s="176"/>
    </row>
    <row r="2" spans="1:19" ht="15.75" x14ac:dyDescent="0.25">
      <c r="B2" s="174"/>
      <c r="C2" s="174"/>
      <c r="D2" s="174"/>
      <c r="E2" s="174"/>
      <c r="F2" s="174"/>
      <c r="G2" s="174"/>
      <c r="H2" s="174"/>
      <c r="I2" s="174"/>
      <c r="J2" s="174"/>
      <c r="K2" s="175"/>
      <c r="L2" s="175"/>
      <c r="M2" s="175"/>
      <c r="N2" s="14" t="s">
        <v>931</v>
      </c>
      <c r="O2" s="178"/>
      <c r="P2" s="178"/>
      <c r="Q2" s="175"/>
      <c r="R2" s="174"/>
      <c r="S2" s="176"/>
    </row>
    <row r="3" spans="1:19" ht="18.75" x14ac:dyDescent="0.3">
      <c r="B3" s="174"/>
      <c r="C3" s="174"/>
      <c r="D3" s="174"/>
      <c r="E3" s="13"/>
      <c r="F3" s="174"/>
      <c r="G3" s="174"/>
      <c r="H3" s="174"/>
      <c r="I3" s="174"/>
      <c r="J3" s="174"/>
      <c r="K3" s="175"/>
      <c r="L3" s="175"/>
      <c r="M3" s="175"/>
      <c r="N3" s="14" t="s">
        <v>185</v>
      </c>
      <c r="O3" s="178"/>
      <c r="P3" s="178"/>
      <c r="Q3" s="175"/>
      <c r="R3" s="174"/>
      <c r="S3" s="176"/>
    </row>
    <row r="4" spans="1:19" ht="15.75" x14ac:dyDescent="0.25">
      <c r="B4" s="174"/>
      <c r="C4" s="174"/>
      <c r="D4" s="174"/>
      <c r="E4" s="174"/>
      <c r="F4" s="174"/>
      <c r="G4" s="174"/>
      <c r="H4" s="174"/>
      <c r="I4" s="174"/>
      <c r="J4" s="174"/>
      <c r="K4" s="175"/>
      <c r="L4" s="175"/>
      <c r="M4" s="175"/>
      <c r="N4" s="14" t="s">
        <v>918</v>
      </c>
      <c r="O4" s="178"/>
      <c r="P4" s="178"/>
      <c r="Q4" s="175"/>
      <c r="R4" s="174"/>
      <c r="S4" s="176"/>
    </row>
    <row r="5" spans="1:19" ht="40.5" customHeight="1" x14ac:dyDescent="0.2">
      <c r="B5" s="795" t="s">
        <v>778</v>
      </c>
      <c r="C5" s="795"/>
      <c r="D5" s="795"/>
      <c r="E5" s="795"/>
      <c r="F5" s="795"/>
      <c r="G5" s="795"/>
      <c r="H5" s="795"/>
      <c r="I5" s="795"/>
      <c r="J5" s="795"/>
      <c r="K5" s="795"/>
      <c r="L5" s="795"/>
      <c r="M5" s="795"/>
      <c r="N5" s="795"/>
      <c r="O5" s="795"/>
      <c r="P5" s="795"/>
      <c r="Q5" s="795"/>
      <c r="R5" s="795"/>
      <c r="S5" s="176"/>
    </row>
    <row r="6" spans="1:19" ht="18" customHeight="1" x14ac:dyDescent="0.2">
      <c r="B6" s="179"/>
      <c r="C6" s="180"/>
      <c r="D6" s="179"/>
      <c r="E6" s="180">
        <v>11503000000</v>
      </c>
      <c r="F6" s="179"/>
      <c r="G6" s="179"/>
      <c r="H6" s="179"/>
      <c r="I6" s="179"/>
      <c r="J6" s="179"/>
      <c r="K6" s="179"/>
      <c r="L6" s="179"/>
      <c r="M6" s="179"/>
      <c r="N6" s="179"/>
      <c r="O6" s="179"/>
      <c r="P6" s="179"/>
      <c r="Q6" s="179"/>
      <c r="R6" s="179"/>
      <c r="S6" s="176"/>
    </row>
    <row r="7" spans="1:19" ht="19.5" customHeight="1" x14ac:dyDescent="0.2">
      <c r="B7" s="179"/>
      <c r="C7" s="180"/>
      <c r="D7" s="179"/>
      <c r="E7" s="180" t="s">
        <v>2</v>
      </c>
      <c r="F7" s="179"/>
      <c r="G7" s="179"/>
      <c r="H7" s="179"/>
      <c r="I7" s="179"/>
      <c r="J7" s="179"/>
      <c r="K7" s="179"/>
      <c r="L7" s="179"/>
      <c r="M7" s="179"/>
      <c r="N7" s="179"/>
      <c r="O7" s="179"/>
      <c r="P7" s="179"/>
      <c r="Q7" s="179"/>
      <c r="R7" s="179"/>
      <c r="S7" s="176"/>
    </row>
    <row r="8" spans="1:19" ht="15.75" customHeight="1" thickBot="1" x14ac:dyDescent="0.35">
      <c r="B8" s="181"/>
      <c r="C8" s="182"/>
      <c r="D8" s="182"/>
      <c r="E8" s="182"/>
      <c r="F8" s="182"/>
      <c r="G8" s="182"/>
      <c r="H8" s="183"/>
      <c r="I8" s="182"/>
      <c r="J8" s="182"/>
      <c r="K8" s="184"/>
      <c r="L8" s="185"/>
      <c r="M8" s="185"/>
      <c r="N8" s="185"/>
      <c r="O8" s="185"/>
      <c r="P8" s="185"/>
      <c r="Q8" s="185"/>
      <c r="R8" s="17" t="s">
        <v>189</v>
      </c>
    </row>
    <row r="9" spans="1:19" s="187" customFormat="1" ht="21.75" customHeight="1" x14ac:dyDescent="0.2">
      <c r="A9" s="186"/>
      <c r="B9" s="796" t="s">
        <v>373</v>
      </c>
      <c r="C9" s="798" t="s">
        <v>374</v>
      </c>
      <c r="D9" s="800" t="s">
        <v>6</v>
      </c>
      <c r="E9" s="802" t="s">
        <v>375</v>
      </c>
      <c r="F9" s="804" t="s">
        <v>11</v>
      </c>
      <c r="G9" s="804"/>
      <c r="H9" s="804"/>
      <c r="I9" s="804"/>
      <c r="J9" s="804"/>
      <c r="K9" s="804" t="s">
        <v>12</v>
      </c>
      <c r="L9" s="804"/>
      <c r="M9" s="804"/>
      <c r="N9" s="804"/>
      <c r="O9" s="804"/>
      <c r="P9" s="804"/>
      <c r="Q9" s="804"/>
      <c r="R9" s="805" t="s">
        <v>376</v>
      </c>
    </row>
    <row r="10" spans="1:19" s="187" customFormat="1" ht="16.5" customHeight="1" x14ac:dyDescent="0.2">
      <c r="A10" s="188"/>
      <c r="B10" s="797"/>
      <c r="C10" s="799"/>
      <c r="D10" s="801"/>
      <c r="E10" s="803"/>
      <c r="F10" s="790" t="s">
        <v>10</v>
      </c>
      <c r="G10" s="809" t="s">
        <v>377</v>
      </c>
      <c r="H10" s="790" t="s">
        <v>378</v>
      </c>
      <c r="I10" s="790"/>
      <c r="J10" s="809" t="s">
        <v>379</v>
      </c>
      <c r="K10" s="790" t="s">
        <v>10</v>
      </c>
      <c r="L10" s="711"/>
      <c r="M10" s="792" t="s">
        <v>380</v>
      </c>
      <c r="N10" s="712"/>
      <c r="O10" s="807" t="s">
        <v>378</v>
      </c>
      <c r="P10" s="808"/>
      <c r="Q10" s="809" t="s">
        <v>379</v>
      </c>
      <c r="R10" s="806"/>
    </row>
    <row r="11" spans="1:19" s="187" customFormat="1" ht="64.900000000000006" customHeight="1" thickBot="1" x14ac:dyDescent="0.25">
      <c r="A11" s="189"/>
      <c r="B11" s="797"/>
      <c r="C11" s="799"/>
      <c r="D11" s="801"/>
      <c r="E11" s="803"/>
      <c r="F11" s="791"/>
      <c r="G11" s="792"/>
      <c r="H11" s="712" t="s">
        <v>381</v>
      </c>
      <c r="I11" s="712" t="s">
        <v>382</v>
      </c>
      <c r="J11" s="792"/>
      <c r="K11" s="791"/>
      <c r="L11" s="190" t="s">
        <v>14</v>
      </c>
      <c r="M11" s="793"/>
      <c r="N11" s="190" t="s">
        <v>377</v>
      </c>
      <c r="O11" s="712" t="s">
        <v>381</v>
      </c>
      <c r="P11" s="712" t="s">
        <v>382</v>
      </c>
      <c r="Q11" s="792"/>
      <c r="R11" s="806"/>
    </row>
    <row r="12" spans="1:19" s="196" customFormat="1" ht="21" customHeight="1" thickBot="1" x14ac:dyDescent="0.25">
      <c r="A12" s="191"/>
      <c r="B12" s="192" t="s">
        <v>383</v>
      </c>
      <c r="C12" s="193" t="s">
        <v>384</v>
      </c>
      <c r="D12" s="718" t="s">
        <v>385</v>
      </c>
      <c r="E12" s="731">
        <v>4</v>
      </c>
      <c r="F12" s="194">
        <v>5</v>
      </c>
      <c r="G12" s="194">
        <v>6</v>
      </c>
      <c r="H12" s="194">
        <v>7</v>
      </c>
      <c r="I12" s="194">
        <v>8</v>
      </c>
      <c r="J12" s="194">
        <v>9</v>
      </c>
      <c r="K12" s="195">
        <v>10</v>
      </c>
      <c r="L12" s="195">
        <v>11</v>
      </c>
      <c r="M12" s="195">
        <v>12</v>
      </c>
      <c r="N12" s="195">
        <v>12</v>
      </c>
      <c r="O12" s="195">
        <v>13</v>
      </c>
      <c r="P12" s="195">
        <v>14</v>
      </c>
      <c r="Q12" s="195">
        <v>15</v>
      </c>
      <c r="R12" s="732">
        <v>16</v>
      </c>
    </row>
    <row r="13" spans="1:19" s="196" customFormat="1" ht="15.75" x14ac:dyDescent="0.2">
      <c r="A13" s="191"/>
      <c r="B13" s="197" t="s">
        <v>15</v>
      </c>
      <c r="C13" s="198"/>
      <c r="D13" s="719"/>
      <c r="E13" s="733" t="s">
        <v>801</v>
      </c>
      <c r="F13" s="199">
        <f>F14</f>
        <v>613000</v>
      </c>
      <c r="G13" s="199">
        <f t="shared" ref="G13:R13" si="0">G14</f>
        <v>613000</v>
      </c>
      <c r="H13" s="199">
        <f t="shared" si="0"/>
        <v>200000</v>
      </c>
      <c r="I13" s="199">
        <f t="shared" si="0"/>
        <v>0</v>
      </c>
      <c r="J13" s="199">
        <f t="shared" si="0"/>
        <v>0</v>
      </c>
      <c r="K13" s="200">
        <f t="shared" si="0"/>
        <v>130000</v>
      </c>
      <c r="L13" s="200">
        <f t="shared" si="0"/>
        <v>130000</v>
      </c>
      <c r="M13" s="200">
        <f t="shared" si="0"/>
        <v>0</v>
      </c>
      <c r="N13" s="200">
        <f t="shared" si="0"/>
        <v>0</v>
      </c>
      <c r="O13" s="200">
        <f t="shared" si="0"/>
        <v>0</v>
      </c>
      <c r="P13" s="200">
        <f t="shared" si="0"/>
        <v>0</v>
      </c>
      <c r="Q13" s="200">
        <f t="shared" si="0"/>
        <v>130000</v>
      </c>
      <c r="R13" s="201">
        <f t="shared" si="0"/>
        <v>743000</v>
      </c>
    </row>
    <row r="14" spans="1:19" s="187" customFormat="1" ht="15.75" x14ac:dyDescent="0.2">
      <c r="A14" s="202"/>
      <c r="B14" s="203" t="s">
        <v>386</v>
      </c>
      <c r="C14" s="204"/>
      <c r="D14" s="720"/>
      <c r="E14" s="734" t="s">
        <v>801</v>
      </c>
      <c r="F14" s="205">
        <f t="shared" ref="F14:P14" si="1">F18+F20+F34+F35+F36+F37+F38+F39+F40+F41+F43+F44+F45+F46+F47+F48+F50+F54+F55+F57+F58+F59+F60+F61+F62+F63+F65+F66+F69+F71+F72+F73+F74+F75+F76+F77+F70+F67+F68+F28+F33+F21+F23+F56+F79+F64</f>
        <v>613000</v>
      </c>
      <c r="G14" s="205">
        <f t="shared" si="1"/>
        <v>613000</v>
      </c>
      <c r="H14" s="205">
        <f t="shared" si="1"/>
        <v>200000</v>
      </c>
      <c r="I14" s="205">
        <f t="shared" si="1"/>
        <v>0</v>
      </c>
      <c r="J14" s="205">
        <f t="shared" si="1"/>
        <v>0</v>
      </c>
      <c r="K14" s="205">
        <f t="shared" si="1"/>
        <v>130000</v>
      </c>
      <c r="L14" s="205">
        <f t="shared" si="1"/>
        <v>130000</v>
      </c>
      <c r="M14" s="205">
        <f t="shared" si="1"/>
        <v>0</v>
      </c>
      <c r="N14" s="205">
        <f t="shared" si="1"/>
        <v>0</v>
      </c>
      <c r="O14" s="205">
        <f t="shared" si="1"/>
        <v>0</v>
      </c>
      <c r="P14" s="205">
        <f t="shared" si="1"/>
        <v>0</v>
      </c>
      <c r="Q14" s="205">
        <f>Q18+Q20+Q34+Q35+Q36+Q37+Q38+Q39+Q40+Q41+Q43+Q44+Q45+Q46+Q47+Q48+Q50+Q54+Q55+Q57+Q58+Q59+Q60+Q61+Q62+Q63+Q65+Q66+Q69+Q71+Q72+Q73+Q74+Q75+Q76+Q77+Q70+Q67+Q68+Q28+Q33+Q21+Q23+Q56+Q79+Q64</f>
        <v>130000</v>
      </c>
      <c r="R14" s="210">
        <f>R18+R20+R34+R35+R36+R37+R38+R39+R40+R41+R43+R44+R45+R46+R47+R48+R50+R54+R55+R57+R58+R59+R60+R61+R62+R63+R65+R66+R69+R71+R72+R73+R74+R75+R76+R77+R70+R67+R68+R28+R33+R21+R23+R56+R79+R64</f>
        <v>743000</v>
      </c>
    </row>
    <row r="15" spans="1:19" s="187" customFormat="1" ht="15.75" hidden="1" x14ac:dyDescent="0.2">
      <c r="A15" s="202"/>
      <c r="B15" s="203"/>
      <c r="C15" s="204"/>
      <c r="D15" s="720"/>
      <c r="E15" s="486" t="s">
        <v>387</v>
      </c>
      <c r="F15" s="207">
        <f t="shared" ref="F15:F32" si="2">G15+J15</f>
        <v>0</v>
      </c>
      <c r="G15" s="205"/>
      <c r="H15" s="205"/>
      <c r="I15" s="205"/>
      <c r="J15" s="205"/>
      <c r="K15" s="208">
        <f>N15+L15</f>
        <v>0</v>
      </c>
      <c r="L15" s="208"/>
      <c r="M15" s="208"/>
      <c r="N15" s="208"/>
      <c r="O15" s="208"/>
      <c r="P15" s="208"/>
      <c r="Q15" s="208"/>
      <c r="R15" s="209">
        <f t="shared" ref="R15:R98" si="3">F15+K15</f>
        <v>0</v>
      </c>
    </row>
    <row r="16" spans="1:19" s="187" customFormat="1" ht="15.75" hidden="1" x14ac:dyDescent="0.2">
      <c r="A16" s="202"/>
      <c r="B16" s="203"/>
      <c r="C16" s="204"/>
      <c r="D16" s="720"/>
      <c r="E16" s="735" t="s">
        <v>388</v>
      </c>
      <c r="F16" s="205">
        <f t="shared" si="2"/>
        <v>0</v>
      </c>
      <c r="G16" s="207"/>
      <c r="H16" s="207"/>
      <c r="I16" s="207"/>
      <c r="J16" s="207">
        <f t="shared" ref="J16:Q16" si="4">J78</f>
        <v>0</v>
      </c>
      <c r="K16" s="207">
        <f t="shared" si="4"/>
        <v>0</v>
      </c>
      <c r="L16" s="207">
        <f t="shared" si="4"/>
        <v>0</v>
      </c>
      <c r="M16" s="207">
        <f t="shared" si="4"/>
        <v>0</v>
      </c>
      <c r="N16" s="207">
        <f t="shared" si="4"/>
        <v>0</v>
      </c>
      <c r="O16" s="207">
        <f t="shared" si="4"/>
        <v>0</v>
      </c>
      <c r="P16" s="207">
        <f t="shared" si="4"/>
        <v>0</v>
      </c>
      <c r="Q16" s="207">
        <f t="shared" si="4"/>
        <v>0</v>
      </c>
      <c r="R16" s="210">
        <f t="shared" si="3"/>
        <v>0</v>
      </c>
    </row>
    <row r="17" spans="1:18" s="187" customFormat="1" ht="15.75" hidden="1" x14ac:dyDescent="0.2">
      <c r="A17" s="202"/>
      <c r="B17" s="203"/>
      <c r="C17" s="204"/>
      <c r="D17" s="720"/>
      <c r="E17" s="735" t="s">
        <v>389</v>
      </c>
      <c r="F17" s="205">
        <f>G17+J17</f>
        <v>0</v>
      </c>
      <c r="G17" s="207">
        <f>G30+G19+G51</f>
        <v>0</v>
      </c>
      <c r="H17" s="211"/>
      <c r="I17" s="211"/>
      <c r="J17" s="211">
        <f>J19+J53</f>
        <v>0</v>
      </c>
      <c r="K17" s="211">
        <f>K19+K53</f>
        <v>0</v>
      </c>
      <c r="L17" s="211"/>
      <c r="M17" s="211"/>
      <c r="N17" s="211"/>
      <c r="O17" s="211"/>
      <c r="P17" s="211"/>
      <c r="Q17" s="211"/>
      <c r="R17" s="210">
        <f t="shared" si="3"/>
        <v>0</v>
      </c>
    </row>
    <row r="18" spans="1:18" s="187" customFormat="1" ht="63" x14ac:dyDescent="0.2">
      <c r="A18" s="202"/>
      <c r="B18" s="203" t="s">
        <v>17</v>
      </c>
      <c r="C18" s="212" t="s">
        <v>18</v>
      </c>
      <c r="D18" s="721" t="s">
        <v>19</v>
      </c>
      <c r="E18" s="735" t="s">
        <v>390</v>
      </c>
      <c r="F18" s="205">
        <f t="shared" si="2"/>
        <v>49000</v>
      </c>
      <c r="G18" s="207">
        <v>49000</v>
      </c>
      <c r="H18" s="207"/>
      <c r="I18" s="207"/>
      <c r="J18" s="207"/>
      <c r="K18" s="208">
        <f>N18+L18</f>
        <v>0</v>
      </c>
      <c r="L18" s="213">
        <v>0</v>
      </c>
      <c r="M18" s="213"/>
      <c r="N18" s="213"/>
      <c r="O18" s="213"/>
      <c r="P18" s="213"/>
      <c r="Q18" s="213">
        <v>0</v>
      </c>
      <c r="R18" s="210">
        <f t="shared" si="3"/>
        <v>49000</v>
      </c>
    </row>
    <row r="19" spans="1:18" s="187" customFormat="1" ht="31.5" hidden="1" x14ac:dyDescent="0.2">
      <c r="A19" s="202"/>
      <c r="B19" s="203"/>
      <c r="C19" s="212"/>
      <c r="D19" s="721"/>
      <c r="E19" s="486" t="s">
        <v>391</v>
      </c>
      <c r="F19" s="205">
        <f t="shared" si="2"/>
        <v>0</v>
      </c>
      <c r="G19" s="211"/>
      <c r="H19" s="207"/>
      <c r="I19" s="207"/>
      <c r="J19" s="207"/>
      <c r="K19" s="208"/>
      <c r="L19" s="213"/>
      <c r="M19" s="213"/>
      <c r="N19" s="213"/>
      <c r="O19" s="213"/>
      <c r="P19" s="213"/>
      <c r="Q19" s="213"/>
      <c r="R19" s="210">
        <f t="shared" si="3"/>
        <v>0</v>
      </c>
    </row>
    <row r="20" spans="1:18" s="187" customFormat="1" ht="15.75" hidden="1" x14ac:dyDescent="0.2">
      <c r="A20" s="202"/>
      <c r="B20" s="203" t="s">
        <v>23</v>
      </c>
      <c r="C20" s="212" t="s">
        <v>24</v>
      </c>
      <c r="D20" s="721" t="s">
        <v>25</v>
      </c>
      <c r="E20" s="735" t="s">
        <v>26</v>
      </c>
      <c r="F20" s="205">
        <f t="shared" si="2"/>
        <v>0</v>
      </c>
      <c r="G20" s="207"/>
      <c r="H20" s="207"/>
      <c r="I20" s="207"/>
      <c r="J20" s="207"/>
      <c r="K20" s="208">
        <f t="shared" ref="K20:K102" si="5">N20+L20</f>
        <v>0</v>
      </c>
      <c r="L20" s="213"/>
      <c r="M20" s="213"/>
      <c r="N20" s="213"/>
      <c r="O20" s="213"/>
      <c r="P20" s="213"/>
      <c r="Q20" s="213"/>
      <c r="R20" s="210">
        <f t="shared" si="3"/>
        <v>0</v>
      </c>
    </row>
    <row r="21" spans="1:18" s="187" customFormat="1" ht="15.75" hidden="1" x14ac:dyDescent="0.2">
      <c r="A21" s="202"/>
      <c r="B21" s="214" t="s">
        <v>392</v>
      </c>
      <c r="C21" s="215"/>
      <c r="D21" s="722"/>
      <c r="E21" s="736"/>
      <c r="F21" s="216">
        <f t="shared" si="2"/>
        <v>0</v>
      </c>
      <c r="G21" s="217"/>
      <c r="H21" s="217"/>
      <c r="I21" s="217"/>
      <c r="J21" s="207"/>
      <c r="K21" s="208"/>
      <c r="L21" s="213"/>
      <c r="M21" s="213"/>
      <c r="N21" s="213"/>
      <c r="O21" s="213"/>
      <c r="P21" s="213"/>
      <c r="Q21" s="213"/>
      <c r="R21" s="210">
        <f t="shared" si="3"/>
        <v>0</v>
      </c>
    </row>
    <row r="22" spans="1:18" s="187" customFormat="1" ht="15.75" hidden="1" x14ac:dyDescent="0.2">
      <c r="A22" s="202"/>
      <c r="B22" s="214"/>
      <c r="C22" s="215"/>
      <c r="D22" s="722"/>
      <c r="E22" s="736"/>
      <c r="F22" s="216">
        <f t="shared" si="2"/>
        <v>0</v>
      </c>
      <c r="G22" s="217"/>
      <c r="H22" s="217"/>
      <c r="I22" s="217"/>
      <c r="J22" s="207"/>
      <c r="K22" s="208"/>
      <c r="L22" s="213"/>
      <c r="M22" s="213"/>
      <c r="N22" s="213"/>
      <c r="O22" s="213"/>
      <c r="P22" s="213"/>
      <c r="Q22" s="213"/>
      <c r="R22" s="210">
        <f t="shared" si="3"/>
        <v>0</v>
      </c>
    </row>
    <row r="23" spans="1:18" s="187" customFormat="1" ht="15.75" hidden="1" x14ac:dyDescent="0.2">
      <c r="A23" s="202"/>
      <c r="B23" s="214" t="s">
        <v>396</v>
      </c>
      <c r="C23" s="215"/>
      <c r="D23" s="722"/>
      <c r="E23" s="736"/>
      <c r="F23" s="216"/>
      <c r="G23" s="217"/>
      <c r="H23" s="217"/>
      <c r="I23" s="217"/>
      <c r="J23" s="207"/>
      <c r="K23" s="208"/>
      <c r="L23" s="213"/>
      <c r="M23" s="213"/>
      <c r="N23" s="213"/>
      <c r="O23" s="213"/>
      <c r="P23" s="213"/>
      <c r="Q23" s="213"/>
      <c r="R23" s="210">
        <f t="shared" si="3"/>
        <v>0</v>
      </c>
    </row>
    <row r="24" spans="1:18" s="187" customFormat="1" ht="15.75" hidden="1" x14ac:dyDescent="0.2">
      <c r="A24" s="202"/>
      <c r="B24" s="203"/>
      <c r="C24" s="212"/>
      <c r="D24" s="721"/>
      <c r="E24" s="737" t="s">
        <v>400</v>
      </c>
      <c r="F24" s="205"/>
      <c r="G24" s="207"/>
      <c r="H24" s="207"/>
      <c r="I24" s="207"/>
      <c r="J24" s="207"/>
      <c r="K24" s="208"/>
      <c r="L24" s="213"/>
      <c r="M24" s="213"/>
      <c r="N24" s="213"/>
      <c r="O24" s="213"/>
      <c r="P24" s="213"/>
      <c r="Q24" s="213"/>
      <c r="R24" s="210">
        <f t="shared" si="3"/>
        <v>0</v>
      </c>
    </row>
    <row r="25" spans="1:18" s="187" customFormat="1" ht="15.75" hidden="1" x14ac:dyDescent="0.2">
      <c r="A25" s="202"/>
      <c r="B25" s="203"/>
      <c r="C25" s="212"/>
      <c r="D25" s="721"/>
      <c r="E25" s="737" t="s">
        <v>388</v>
      </c>
      <c r="F25" s="205">
        <f t="shared" si="2"/>
        <v>0</v>
      </c>
      <c r="G25" s="207"/>
      <c r="H25" s="207"/>
      <c r="I25" s="207"/>
      <c r="J25" s="207"/>
      <c r="K25" s="208"/>
      <c r="L25" s="213"/>
      <c r="M25" s="213"/>
      <c r="N25" s="213"/>
      <c r="O25" s="213"/>
      <c r="P25" s="213"/>
      <c r="Q25" s="213"/>
      <c r="R25" s="210">
        <f t="shared" si="3"/>
        <v>0</v>
      </c>
    </row>
    <row r="26" spans="1:18" s="187" customFormat="1" ht="31.5" hidden="1" x14ac:dyDescent="0.2">
      <c r="A26" s="202"/>
      <c r="B26" s="203"/>
      <c r="C26" s="212"/>
      <c r="D26" s="721"/>
      <c r="E26" s="737" t="s">
        <v>401</v>
      </c>
      <c r="F26" s="205"/>
      <c r="G26" s="207"/>
      <c r="H26" s="207"/>
      <c r="I26" s="207"/>
      <c r="J26" s="207"/>
      <c r="K26" s="208"/>
      <c r="L26" s="213"/>
      <c r="M26" s="213"/>
      <c r="N26" s="213"/>
      <c r="O26" s="213"/>
      <c r="P26" s="213"/>
      <c r="Q26" s="213"/>
      <c r="R26" s="210">
        <f t="shared" si="3"/>
        <v>0</v>
      </c>
    </row>
    <row r="27" spans="1:18" s="187" customFormat="1" ht="31.5" hidden="1" x14ac:dyDescent="0.2">
      <c r="A27" s="202"/>
      <c r="B27" s="203"/>
      <c r="C27" s="212"/>
      <c r="D27" s="721"/>
      <c r="E27" s="737" t="s">
        <v>402</v>
      </c>
      <c r="F27" s="205">
        <f t="shared" si="2"/>
        <v>0</v>
      </c>
      <c r="G27" s="207"/>
      <c r="H27" s="207"/>
      <c r="I27" s="207"/>
      <c r="J27" s="207"/>
      <c r="K27" s="208"/>
      <c r="L27" s="213"/>
      <c r="M27" s="213"/>
      <c r="N27" s="213"/>
      <c r="O27" s="213"/>
      <c r="P27" s="213"/>
      <c r="Q27" s="213"/>
      <c r="R27" s="210">
        <f t="shared" si="3"/>
        <v>0</v>
      </c>
    </row>
    <row r="28" spans="1:18" s="187" customFormat="1" ht="43.5" hidden="1" customHeight="1" x14ac:dyDescent="0.2">
      <c r="A28" s="173"/>
      <c r="B28" s="218" t="s">
        <v>403</v>
      </c>
      <c r="C28" s="219" t="s">
        <v>404</v>
      </c>
      <c r="D28" s="723" t="s">
        <v>405</v>
      </c>
      <c r="E28" s="738" t="s">
        <v>406</v>
      </c>
      <c r="F28" s="220">
        <f t="shared" si="2"/>
        <v>0</v>
      </c>
      <c r="G28" s="221"/>
      <c r="H28" s="207"/>
      <c r="I28" s="207"/>
      <c r="J28" s="207"/>
      <c r="K28" s="208">
        <f t="shared" si="5"/>
        <v>0</v>
      </c>
      <c r="L28" s="213"/>
      <c r="M28" s="213"/>
      <c r="N28" s="213"/>
      <c r="O28" s="213"/>
      <c r="P28" s="213"/>
      <c r="Q28" s="213"/>
      <c r="R28" s="210">
        <f t="shared" si="3"/>
        <v>0</v>
      </c>
    </row>
    <row r="29" spans="1:18" s="187" customFormat="1" ht="15.75" hidden="1" x14ac:dyDescent="0.2">
      <c r="A29" s="173"/>
      <c r="B29" s="218"/>
      <c r="C29" s="219"/>
      <c r="D29" s="723"/>
      <c r="E29" s="739" t="s">
        <v>360</v>
      </c>
      <c r="F29" s="220"/>
      <c r="G29" s="221"/>
      <c r="H29" s="207"/>
      <c r="I29" s="207"/>
      <c r="J29" s="207"/>
      <c r="K29" s="208"/>
      <c r="L29" s="213"/>
      <c r="M29" s="213"/>
      <c r="N29" s="213"/>
      <c r="O29" s="213"/>
      <c r="P29" s="213"/>
      <c r="Q29" s="213"/>
      <c r="R29" s="210">
        <f t="shared" si="3"/>
        <v>0</v>
      </c>
    </row>
    <row r="30" spans="1:18" s="187" customFormat="1" ht="67.5" hidden="1" customHeight="1" x14ac:dyDescent="0.2">
      <c r="A30" s="173"/>
      <c r="B30" s="218"/>
      <c r="C30" s="219"/>
      <c r="D30" s="723"/>
      <c r="E30" s="738" t="s">
        <v>407</v>
      </c>
      <c r="F30" s="220">
        <f t="shared" si="2"/>
        <v>0</v>
      </c>
      <c r="G30" s="221"/>
      <c r="H30" s="207"/>
      <c r="I30" s="207"/>
      <c r="J30" s="207"/>
      <c r="K30" s="208">
        <f t="shared" si="5"/>
        <v>0</v>
      </c>
      <c r="L30" s="213"/>
      <c r="M30" s="213"/>
      <c r="N30" s="213"/>
      <c r="O30" s="213"/>
      <c r="P30" s="213"/>
      <c r="Q30" s="213"/>
      <c r="R30" s="210">
        <f t="shared" si="3"/>
        <v>0</v>
      </c>
    </row>
    <row r="31" spans="1:18" s="187" customFormat="1" ht="15.75" hidden="1" x14ac:dyDescent="0.2">
      <c r="A31" s="173"/>
      <c r="B31" s="218"/>
      <c r="C31" s="219"/>
      <c r="D31" s="723"/>
      <c r="E31" s="738" t="s">
        <v>408</v>
      </c>
      <c r="F31" s="220">
        <f t="shared" si="2"/>
        <v>0</v>
      </c>
      <c r="G31" s="221"/>
      <c r="H31" s="207"/>
      <c r="I31" s="207"/>
      <c r="J31" s="207"/>
      <c r="K31" s="208"/>
      <c r="L31" s="213"/>
      <c r="M31" s="213"/>
      <c r="N31" s="213"/>
      <c r="O31" s="213"/>
      <c r="P31" s="213"/>
      <c r="Q31" s="213"/>
      <c r="R31" s="210">
        <f t="shared" si="3"/>
        <v>0</v>
      </c>
    </row>
    <row r="32" spans="1:18" s="187" customFormat="1" ht="67.5" hidden="1" customHeight="1" x14ac:dyDescent="0.2">
      <c r="A32" s="173"/>
      <c r="B32" s="218"/>
      <c r="C32" s="219"/>
      <c r="D32" s="723"/>
      <c r="E32" s="738"/>
      <c r="F32" s="220">
        <f t="shared" si="2"/>
        <v>0</v>
      </c>
      <c r="G32" s="221"/>
      <c r="H32" s="207"/>
      <c r="I32" s="207"/>
      <c r="J32" s="207"/>
      <c r="K32" s="208"/>
      <c r="L32" s="213"/>
      <c r="M32" s="213"/>
      <c r="N32" s="213"/>
      <c r="O32" s="213"/>
      <c r="P32" s="213"/>
      <c r="Q32" s="213"/>
      <c r="R32" s="210">
        <f t="shared" si="3"/>
        <v>0</v>
      </c>
    </row>
    <row r="33" spans="1:18" s="187" customFormat="1" ht="40.5" hidden="1" customHeight="1" x14ac:dyDescent="0.2">
      <c r="A33" s="173"/>
      <c r="B33" s="218" t="s">
        <v>27</v>
      </c>
      <c r="C33" s="219" t="s">
        <v>28</v>
      </c>
      <c r="D33" s="723" t="s">
        <v>29</v>
      </c>
      <c r="E33" s="738" t="s">
        <v>409</v>
      </c>
      <c r="F33" s="220">
        <f>G33+J33</f>
        <v>0</v>
      </c>
      <c r="G33" s="221"/>
      <c r="H33" s="207"/>
      <c r="I33" s="207"/>
      <c r="J33" s="207"/>
      <c r="K33" s="208"/>
      <c r="L33" s="213"/>
      <c r="M33" s="213"/>
      <c r="N33" s="213"/>
      <c r="O33" s="213"/>
      <c r="P33" s="213"/>
      <c r="Q33" s="213"/>
      <c r="R33" s="210">
        <f t="shared" si="3"/>
        <v>0</v>
      </c>
    </row>
    <row r="34" spans="1:18" s="187" customFormat="1" ht="63" x14ac:dyDescent="0.2">
      <c r="A34" s="173"/>
      <c r="B34" s="222" t="s">
        <v>33</v>
      </c>
      <c r="C34" s="219" t="s">
        <v>34</v>
      </c>
      <c r="D34" s="723" t="s">
        <v>35</v>
      </c>
      <c r="E34" s="740" t="s">
        <v>410</v>
      </c>
      <c r="F34" s="220">
        <f t="shared" ref="F34:F82" si="6">G34+J34</f>
        <v>65000</v>
      </c>
      <c r="G34" s="221">
        <v>65000</v>
      </c>
      <c r="H34" s="221"/>
      <c r="I34" s="207"/>
      <c r="J34" s="224"/>
      <c r="K34" s="224">
        <f t="shared" si="5"/>
        <v>0</v>
      </c>
      <c r="L34" s="224">
        <f>L35</f>
        <v>0</v>
      </c>
      <c r="M34" s="224"/>
      <c r="N34" s="211"/>
      <c r="O34" s="224"/>
      <c r="P34" s="224"/>
      <c r="Q34" s="224"/>
      <c r="R34" s="210">
        <f t="shared" si="3"/>
        <v>65000</v>
      </c>
    </row>
    <row r="35" spans="1:18" s="187" customFormat="1" ht="31.5" hidden="1" x14ac:dyDescent="0.2">
      <c r="A35" s="173"/>
      <c r="B35" s="222" t="s">
        <v>37</v>
      </c>
      <c r="C35" s="219" t="s">
        <v>38</v>
      </c>
      <c r="D35" s="723" t="s">
        <v>39</v>
      </c>
      <c r="E35" s="740" t="s">
        <v>40</v>
      </c>
      <c r="F35" s="220">
        <f t="shared" si="6"/>
        <v>0</v>
      </c>
      <c r="G35" s="221"/>
      <c r="H35" s="207"/>
      <c r="I35" s="207"/>
      <c r="J35" s="207"/>
      <c r="K35" s="208">
        <f t="shared" si="5"/>
        <v>0</v>
      </c>
      <c r="L35" s="213"/>
      <c r="M35" s="213"/>
      <c r="N35" s="213"/>
      <c r="O35" s="213"/>
      <c r="P35" s="213"/>
      <c r="Q35" s="213"/>
      <c r="R35" s="210">
        <f t="shared" si="3"/>
        <v>0</v>
      </c>
    </row>
    <row r="36" spans="1:18" s="187" customFormat="1" ht="15.75" hidden="1" x14ac:dyDescent="0.2">
      <c r="A36" s="173"/>
      <c r="B36" s="222"/>
      <c r="C36" s="219"/>
      <c r="D36" s="723"/>
      <c r="E36" s="741"/>
      <c r="F36" s="220">
        <f t="shared" si="6"/>
        <v>0</v>
      </c>
      <c r="G36" s="225"/>
      <c r="H36" s="224"/>
      <c r="I36" s="224"/>
      <c r="J36" s="224"/>
      <c r="K36" s="208">
        <f t="shared" si="5"/>
        <v>0</v>
      </c>
      <c r="L36" s="208"/>
      <c r="M36" s="208"/>
      <c r="N36" s="208"/>
      <c r="O36" s="208"/>
      <c r="P36" s="208"/>
      <c r="Q36" s="208"/>
      <c r="R36" s="210">
        <f t="shared" si="3"/>
        <v>0</v>
      </c>
    </row>
    <row r="37" spans="1:18" s="187" customFormat="1" ht="31.5" hidden="1" x14ac:dyDescent="0.2">
      <c r="A37" s="173"/>
      <c r="B37" s="222" t="s">
        <v>411</v>
      </c>
      <c r="C37" s="219" t="s">
        <v>412</v>
      </c>
      <c r="D37" s="723" t="s">
        <v>39</v>
      </c>
      <c r="E37" s="740" t="s">
        <v>413</v>
      </c>
      <c r="F37" s="220">
        <f t="shared" si="6"/>
        <v>0</v>
      </c>
      <c r="G37" s="221"/>
      <c r="H37" s="207"/>
      <c r="I37" s="207"/>
      <c r="J37" s="207"/>
      <c r="K37" s="208">
        <f t="shared" si="5"/>
        <v>0</v>
      </c>
      <c r="L37" s="213"/>
      <c r="M37" s="213"/>
      <c r="N37" s="213"/>
      <c r="O37" s="213"/>
      <c r="P37" s="213"/>
      <c r="Q37" s="213"/>
      <c r="R37" s="210">
        <f t="shared" si="3"/>
        <v>0</v>
      </c>
    </row>
    <row r="38" spans="1:18" s="187" customFormat="1" ht="15.75" hidden="1" x14ac:dyDescent="0.2">
      <c r="A38" s="173"/>
      <c r="B38" s="222" t="s">
        <v>41</v>
      </c>
      <c r="C38" s="219" t="s">
        <v>42</v>
      </c>
      <c r="D38" s="723" t="s">
        <v>39</v>
      </c>
      <c r="E38" s="740" t="s">
        <v>43</v>
      </c>
      <c r="F38" s="220">
        <f t="shared" si="6"/>
        <v>0</v>
      </c>
      <c r="G38" s="221"/>
      <c r="H38" s="207"/>
      <c r="I38" s="207"/>
      <c r="J38" s="207"/>
      <c r="K38" s="208"/>
      <c r="L38" s="213"/>
      <c r="M38" s="213"/>
      <c r="N38" s="213"/>
      <c r="O38" s="213"/>
      <c r="P38" s="213"/>
      <c r="Q38" s="213"/>
      <c r="R38" s="210">
        <f t="shared" si="3"/>
        <v>0</v>
      </c>
    </row>
    <row r="39" spans="1:18" s="187" customFormat="1" ht="63" hidden="1" x14ac:dyDescent="0.2">
      <c r="A39" s="173"/>
      <c r="B39" s="222" t="s">
        <v>46</v>
      </c>
      <c r="C39" s="219" t="s">
        <v>47</v>
      </c>
      <c r="D39" s="723" t="s">
        <v>39</v>
      </c>
      <c r="E39" s="740" t="s">
        <v>48</v>
      </c>
      <c r="F39" s="220">
        <f t="shared" si="6"/>
        <v>0</v>
      </c>
      <c r="G39" s="221"/>
      <c r="H39" s="207"/>
      <c r="I39" s="207"/>
      <c r="J39" s="207"/>
      <c r="K39" s="208">
        <f t="shared" si="5"/>
        <v>0</v>
      </c>
      <c r="L39" s="213"/>
      <c r="M39" s="213"/>
      <c r="N39" s="213"/>
      <c r="O39" s="213"/>
      <c r="P39" s="213"/>
      <c r="Q39" s="213"/>
      <c r="R39" s="210">
        <f t="shared" si="3"/>
        <v>0</v>
      </c>
    </row>
    <row r="40" spans="1:18" s="187" customFormat="1" ht="78.75" hidden="1" x14ac:dyDescent="0.2">
      <c r="A40" s="173"/>
      <c r="B40" s="222" t="s">
        <v>51</v>
      </c>
      <c r="C40" s="219">
        <v>3160</v>
      </c>
      <c r="D40" s="723" t="s">
        <v>53</v>
      </c>
      <c r="E40" s="738" t="s">
        <v>54</v>
      </c>
      <c r="F40" s="220">
        <f t="shared" si="6"/>
        <v>0</v>
      </c>
      <c r="G40" s="221"/>
      <c r="H40" s="207"/>
      <c r="I40" s="207"/>
      <c r="J40" s="207"/>
      <c r="K40" s="208">
        <f t="shared" si="5"/>
        <v>0</v>
      </c>
      <c r="L40" s="213"/>
      <c r="M40" s="213"/>
      <c r="N40" s="213"/>
      <c r="O40" s="213"/>
      <c r="P40" s="213"/>
      <c r="Q40" s="213"/>
      <c r="R40" s="210">
        <f t="shared" si="3"/>
        <v>0</v>
      </c>
    </row>
    <row r="41" spans="1:18" s="187" customFormat="1" ht="31.5" hidden="1" x14ac:dyDescent="0.2">
      <c r="A41" s="173"/>
      <c r="B41" s="226" t="s">
        <v>55</v>
      </c>
      <c r="C41" s="219" t="s">
        <v>56</v>
      </c>
      <c r="D41" s="723" t="s">
        <v>57</v>
      </c>
      <c r="E41" s="740" t="s">
        <v>58</v>
      </c>
      <c r="F41" s="220">
        <f t="shared" si="6"/>
        <v>0</v>
      </c>
      <c r="G41" s="227"/>
      <c r="H41" s="207"/>
      <c r="I41" s="207"/>
      <c r="J41" s="207"/>
      <c r="K41" s="208">
        <f t="shared" si="5"/>
        <v>0</v>
      </c>
      <c r="L41" s="213"/>
      <c r="M41" s="213"/>
      <c r="N41" s="213"/>
      <c r="O41" s="213"/>
      <c r="P41" s="213"/>
      <c r="Q41" s="213"/>
      <c r="R41" s="210">
        <f t="shared" si="3"/>
        <v>0</v>
      </c>
    </row>
    <row r="42" spans="1:18" s="187" customFormat="1" ht="47.25" hidden="1" x14ac:dyDescent="0.2">
      <c r="A42" s="202"/>
      <c r="B42" s="228" t="s">
        <v>414</v>
      </c>
      <c r="C42" s="212">
        <v>3192</v>
      </c>
      <c r="D42" s="721">
        <v>1030</v>
      </c>
      <c r="E42" s="486" t="s">
        <v>415</v>
      </c>
      <c r="F42" s="205">
        <f t="shared" si="6"/>
        <v>0</v>
      </c>
      <c r="G42" s="207"/>
      <c r="H42" s="207"/>
      <c r="I42" s="207"/>
      <c r="J42" s="207"/>
      <c r="K42" s="208"/>
      <c r="L42" s="213"/>
      <c r="M42" s="213"/>
      <c r="N42" s="213"/>
      <c r="O42" s="213"/>
      <c r="P42" s="213"/>
      <c r="Q42" s="213"/>
      <c r="R42" s="210">
        <f t="shared" si="3"/>
        <v>0</v>
      </c>
    </row>
    <row r="43" spans="1:18" s="187" customFormat="1" ht="15.75" x14ac:dyDescent="0.2">
      <c r="A43" s="202"/>
      <c r="B43" s="228" t="s">
        <v>59</v>
      </c>
      <c r="C43" s="212" t="s">
        <v>60</v>
      </c>
      <c r="D43" s="721" t="s">
        <v>61</v>
      </c>
      <c r="E43" s="486" t="s">
        <v>62</v>
      </c>
      <c r="F43" s="205">
        <f t="shared" si="6"/>
        <v>249000</v>
      </c>
      <c r="G43" s="207">
        <v>249000</v>
      </c>
      <c r="H43" s="207">
        <v>200000</v>
      </c>
      <c r="I43" s="207"/>
      <c r="J43" s="207"/>
      <c r="K43" s="208">
        <f t="shared" si="5"/>
        <v>0</v>
      </c>
      <c r="L43" s="213"/>
      <c r="M43" s="213"/>
      <c r="N43" s="213"/>
      <c r="O43" s="213"/>
      <c r="P43" s="213"/>
      <c r="Q43" s="213"/>
      <c r="R43" s="210">
        <f t="shared" si="3"/>
        <v>249000</v>
      </c>
    </row>
    <row r="44" spans="1:18" s="187" customFormat="1" ht="39.75" hidden="1" customHeight="1" x14ac:dyDescent="0.2">
      <c r="A44" s="202"/>
      <c r="B44" s="228" t="s">
        <v>416</v>
      </c>
      <c r="C44" s="212" t="s">
        <v>417</v>
      </c>
      <c r="D44" s="721" t="s">
        <v>65</v>
      </c>
      <c r="E44" s="486" t="s">
        <v>418</v>
      </c>
      <c r="F44" s="205">
        <f t="shared" si="6"/>
        <v>0</v>
      </c>
      <c r="G44" s="229"/>
      <c r="H44" s="229"/>
      <c r="I44" s="229"/>
      <c r="J44" s="207"/>
      <c r="K44" s="208">
        <f t="shared" si="5"/>
        <v>0</v>
      </c>
      <c r="L44" s="213"/>
      <c r="M44" s="213"/>
      <c r="N44" s="213"/>
      <c r="O44" s="213"/>
      <c r="P44" s="213"/>
      <c r="Q44" s="213"/>
      <c r="R44" s="210">
        <f t="shared" si="3"/>
        <v>0</v>
      </c>
    </row>
    <row r="45" spans="1:18" s="187" customFormat="1" ht="31.5" hidden="1" x14ac:dyDescent="0.2">
      <c r="A45" s="202"/>
      <c r="B45" s="228" t="s">
        <v>63</v>
      </c>
      <c r="C45" s="212" t="s">
        <v>64</v>
      </c>
      <c r="D45" s="721" t="s">
        <v>65</v>
      </c>
      <c r="E45" s="486" t="s">
        <v>66</v>
      </c>
      <c r="F45" s="205">
        <f t="shared" si="6"/>
        <v>0</v>
      </c>
      <c r="G45" s="207"/>
      <c r="H45" s="207"/>
      <c r="I45" s="207"/>
      <c r="J45" s="207"/>
      <c r="K45" s="208">
        <f t="shared" si="5"/>
        <v>0</v>
      </c>
      <c r="L45" s="213"/>
      <c r="M45" s="213"/>
      <c r="N45" s="213"/>
      <c r="O45" s="213"/>
      <c r="P45" s="213"/>
      <c r="Q45" s="213"/>
      <c r="R45" s="210">
        <f t="shared" si="3"/>
        <v>0</v>
      </c>
    </row>
    <row r="46" spans="1:18" s="187" customFormat="1" ht="15.75" hidden="1" x14ac:dyDescent="0.2">
      <c r="A46" s="202"/>
      <c r="B46" s="230"/>
      <c r="C46" s="204"/>
      <c r="D46" s="720"/>
      <c r="E46" s="742"/>
      <c r="F46" s="205">
        <f t="shared" si="6"/>
        <v>0</v>
      </c>
      <c r="G46" s="205"/>
      <c r="H46" s="207"/>
      <c r="I46" s="207"/>
      <c r="J46" s="207"/>
      <c r="K46" s="208">
        <f t="shared" si="5"/>
        <v>0</v>
      </c>
      <c r="L46" s="213"/>
      <c r="M46" s="213"/>
      <c r="N46" s="213"/>
      <c r="O46" s="213"/>
      <c r="P46" s="213"/>
      <c r="Q46" s="213"/>
      <c r="R46" s="210">
        <f t="shared" si="3"/>
        <v>0</v>
      </c>
    </row>
    <row r="47" spans="1:18" s="187" customFormat="1" ht="31.5" hidden="1" x14ac:dyDescent="0.2">
      <c r="A47" s="202"/>
      <c r="B47" s="228" t="s">
        <v>69</v>
      </c>
      <c r="C47" s="212" t="s">
        <v>70</v>
      </c>
      <c r="D47" s="721" t="s">
        <v>71</v>
      </c>
      <c r="E47" s="486" t="s">
        <v>72</v>
      </c>
      <c r="F47" s="205">
        <f t="shared" si="6"/>
        <v>0</v>
      </c>
      <c r="G47" s="207"/>
      <c r="H47" s="207"/>
      <c r="I47" s="207"/>
      <c r="J47" s="207"/>
      <c r="K47" s="208">
        <f t="shared" si="5"/>
        <v>0</v>
      </c>
      <c r="L47" s="213"/>
      <c r="M47" s="213"/>
      <c r="N47" s="213"/>
      <c r="O47" s="213"/>
      <c r="P47" s="213"/>
      <c r="Q47" s="213"/>
      <c r="R47" s="210">
        <f t="shared" si="3"/>
        <v>0</v>
      </c>
    </row>
    <row r="48" spans="1:18" s="187" customFormat="1" ht="15.75" hidden="1" x14ac:dyDescent="0.2">
      <c r="A48" s="202"/>
      <c r="B48" s="230"/>
      <c r="C48" s="204"/>
      <c r="D48" s="720"/>
      <c r="E48" s="742"/>
      <c r="F48" s="205"/>
      <c r="G48" s="205"/>
      <c r="H48" s="205"/>
      <c r="I48" s="205"/>
      <c r="J48" s="205"/>
      <c r="K48" s="208">
        <f t="shared" si="5"/>
        <v>0</v>
      </c>
      <c r="L48" s="208"/>
      <c r="M48" s="208"/>
      <c r="N48" s="208"/>
      <c r="O48" s="208"/>
      <c r="P48" s="208"/>
      <c r="Q48" s="208"/>
      <c r="R48" s="210">
        <f t="shared" si="3"/>
        <v>0</v>
      </c>
    </row>
    <row r="49" spans="1:18" s="187" customFormat="1" ht="39.75" hidden="1" customHeight="1" x14ac:dyDescent="0.2">
      <c r="A49" s="202"/>
      <c r="B49" s="228"/>
      <c r="C49" s="212"/>
      <c r="D49" s="721"/>
      <c r="E49" s="486" t="s">
        <v>391</v>
      </c>
      <c r="F49" s="205"/>
      <c r="G49" s="207"/>
      <c r="H49" s="207"/>
      <c r="I49" s="207"/>
      <c r="J49" s="207"/>
      <c r="K49" s="208">
        <f t="shared" si="5"/>
        <v>0</v>
      </c>
      <c r="L49" s="213"/>
      <c r="M49" s="213"/>
      <c r="N49" s="213"/>
      <c r="O49" s="213"/>
      <c r="P49" s="213"/>
      <c r="Q49" s="213"/>
      <c r="R49" s="210">
        <f t="shared" si="3"/>
        <v>0</v>
      </c>
    </row>
    <row r="50" spans="1:18" s="187" customFormat="1" ht="31.5" hidden="1" x14ac:dyDescent="0.2">
      <c r="A50" s="202"/>
      <c r="B50" s="228" t="s">
        <v>75</v>
      </c>
      <c r="C50" s="212" t="s">
        <v>76</v>
      </c>
      <c r="D50" s="721" t="s">
        <v>71</v>
      </c>
      <c r="E50" s="486" t="s">
        <v>77</v>
      </c>
      <c r="F50" s="205">
        <f t="shared" si="6"/>
        <v>0</v>
      </c>
      <c r="G50" s="207"/>
      <c r="H50" s="207"/>
      <c r="I50" s="207"/>
      <c r="J50" s="207"/>
      <c r="K50" s="208">
        <f t="shared" si="5"/>
        <v>0</v>
      </c>
      <c r="L50" s="213"/>
      <c r="M50" s="213"/>
      <c r="N50" s="213"/>
      <c r="O50" s="213"/>
      <c r="P50" s="213"/>
      <c r="Q50" s="213"/>
      <c r="R50" s="210">
        <f t="shared" si="3"/>
        <v>0</v>
      </c>
    </row>
    <row r="51" spans="1:18" s="187" customFormat="1" ht="30" hidden="1" customHeight="1" x14ac:dyDescent="0.2">
      <c r="A51" s="202"/>
      <c r="B51" s="231"/>
      <c r="C51" s="212"/>
      <c r="D51" s="724"/>
      <c r="E51" s="486" t="s">
        <v>419</v>
      </c>
      <c r="F51" s="205">
        <f t="shared" si="6"/>
        <v>0</v>
      </c>
      <c r="G51" s="207"/>
      <c r="H51" s="207"/>
      <c r="I51" s="207"/>
      <c r="J51" s="207"/>
      <c r="K51" s="208">
        <f t="shared" si="5"/>
        <v>0</v>
      </c>
      <c r="L51" s="213"/>
      <c r="M51" s="213"/>
      <c r="N51" s="213"/>
      <c r="O51" s="213"/>
      <c r="P51" s="213"/>
      <c r="Q51" s="213"/>
      <c r="R51" s="210">
        <f t="shared" si="3"/>
        <v>0</v>
      </c>
    </row>
    <row r="52" spans="1:18" s="187" customFormat="1" ht="53.25" hidden="1" customHeight="1" x14ac:dyDescent="0.2">
      <c r="A52" s="202"/>
      <c r="B52" s="231"/>
      <c r="C52" s="232"/>
      <c r="D52" s="724"/>
      <c r="E52" s="743"/>
      <c r="F52" s="205"/>
      <c r="G52" s="207"/>
      <c r="H52" s="207"/>
      <c r="I52" s="207"/>
      <c r="J52" s="207"/>
      <c r="K52" s="208">
        <f t="shared" si="5"/>
        <v>0</v>
      </c>
      <c r="L52" s="213"/>
      <c r="M52" s="213"/>
      <c r="N52" s="213"/>
      <c r="O52" s="213"/>
      <c r="P52" s="213"/>
      <c r="Q52" s="213"/>
      <c r="R52" s="210">
        <f t="shared" si="3"/>
        <v>0</v>
      </c>
    </row>
    <row r="53" spans="1:18" s="187" customFormat="1" ht="31.5" hidden="1" x14ac:dyDescent="0.2">
      <c r="A53" s="202"/>
      <c r="B53" s="230"/>
      <c r="C53" s="233"/>
      <c r="D53" s="725"/>
      <c r="E53" s="486" t="s">
        <v>391</v>
      </c>
      <c r="F53" s="205">
        <f t="shared" si="6"/>
        <v>0</v>
      </c>
      <c r="G53" s="211"/>
      <c r="H53" s="207"/>
      <c r="I53" s="207"/>
      <c r="J53" s="205"/>
      <c r="K53" s="208">
        <f t="shared" si="5"/>
        <v>0</v>
      </c>
      <c r="L53" s="208"/>
      <c r="M53" s="208"/>
      <c r="N53" s="208"/>
      <c r="O53" s="208"/>
      <c r="P53" s="208"/>
      <c r="Q53" s="213"/>
      <c r="R53" s="210">
        <f t="shared" si="3"/>
        <v>0</v>
      </c>
    </row>
    <row r="54" spans="1:18" s="187" customFormat="1" ht="31.5" x14ac:dyDescent="0.2">
      <c r="A54" s="202"/>
      <c r="B54" s="228" t="s">
        <v>78</v>
      </c>
      <c r="C54" s="212" t="s">
        <v>79</v>
      </c>
      <c r="D54" s="721" t="s">
        <v>80</v>
      </c>
      <c r="E54" s="486" t="s">
        <v>81</v>
      </c>
      <c r="F54" s="205">
        <f t="shared" si="6"/>
        <v>120000</v>
      </c>
      <c r="G54" s="207">
        <v>120000</v>
      </c>
      <c r="H54" s="207"/>
      <c r="I54" s="207"/>
      <c r="J54" s="207"/>
      <c r="K54" s="224">
        <f t="shared" si="5"/>
        <v>0</v>
      </c>
      <c r="L54" s="211"/>
      <c r="M54" s="211"/>
      <c r="N54" s="211"/>
      <c r="O54" s="211"/>
      <c r="P54" s="211"/>
      <c r="Q54" s="211"/>
      <c r="R54" s="210">
        <f t="shared" si="3"/>
        <v>120000</v>
      </c>
    </row>
    <row r="55" spans="1:18" s="187" customFormat="1" ht="15.75" hidden="1" x14ac:dyDescent="0.2">
      <c r="A55" s="202"/>
      <c r="B55" s="228" t="s">
        <v>84</v>
      </c>
      <c r="C55" s="212" t="s">
        <v>85</v>
      </c>
      <c r="D55" s="721" t="s">
        <v>80</v>
      </c>
      <c r="E55" s="486" t="s">
        <v>86</v>
      </c>
      <c r="F55" s="205">
        <f t="shared" si="6"/>
        <v>0</v>
      </c>
      <c r="G55" s="207"/>
      <c r="H55" s="207"/>
      <c r="I55" s="207"/>
      <c r="J55" s="207"/>
      <c r="K55" s="208">
        <f t="shared" si="5"/>
        <v>0</v>
      </c>
      <c r="L55" s="213"/>
      <c r="M55" s="213"/>
      <c r="N55" s="213"/>
      <c r="O55" s="213"/>
      <c r="P55" s="213"/>
      <c r="Q55" s="213"/>
      <c r="R55" s="210">
        <f t="shared" si="3"/>
        <v>0</v>
      </c>
    </row>
    <row r="56" spans="1:18" s="187" customFormat="1" ht="47.25" x14ac:dyDescent="0.2">
      <c r="A56" s="202"/>
      <c r="B56" s="228" t="s">
        <v>610</v>
      </c>
      <c r="C56" s="212" t="s">
        <v>740</v>
      </c>
      <c r="D56" s="721" t="s">
        <v>80</v>
      </c>
      <c r="E56" s="486" t="s">
        <v>739</v>
      </c>
      <c r="F56" s="205">
        <f t="shared" si="6"/>
        <v>130000</v>
      </c>
      <c r="G56" s="207">
        <v>130000</v>
      </c>
      <c r="H56" s="207"/>
      <c r="I56" s="207"/>
      <c r="J56" s="207"/>
      <c r="K56" s="208"/>
      <c r="L56" s="213"/>
      <c r="M56" s="213"/>
      <c r="N56" s="213"/>
      <c r="O56" s="213"/>
      <c r="P56" s="213"/>
      <c r="Q56" s="213"/>
      <c r="R56" s="210">
        <f t="shared" si="3"/>
        <v>130000</v>
      </c>
    </row>
    <row r="57" spans="1:18" s="187" customFormat="1" ht="15.75" x14ac:dyDescent="0.2">
      <c r="A57" s="202"/>
      <c r="B57" s="228" t="s">
        <v>87</v>
      </c>
      <c r="C57" s="212" t="s">
        <v>88</v>
      </c>
      <c r="D57" s="721" t="s">
        <v>80</v>
      </c>
      <c r="E57" s="486" t="s">
        <v>89</v>
      </c>
      <c r="F57" s="205">
        <f t="shared" si="6"/>
        <v>0</v>
      </c>
      <c r="G57" s="207"/>
      <c r="H57" s="207"/>
      <c r="I57" s="207"/>
      <c r="J57" s="207"/>
      <c r="K57" s="224">
        <f t="shared" si="5"/>
        <v>130000</v>
      </c>
      <c r="L57" s="211">
        <v>130000</v>
      </c>
      <c r="M57" s="211"/>
      <c r="N57" s="211"/>
      <c r="O57" s="211"/>
      <c r="P57" s="211"/>
      <c r="Q57" s="211">
        <v>130000</v>
      </c>
      <c r="R57" s="210">
        <f t="shared" si="3"/>
        <v>130000</v>
      </c>
    </row>
    <row r="58" spans="1:18" s="187" customFormat="1" ht="15.75" hidden="1" x14ac:dyDescent="0.2">
      <c r="A58" s="202"/>
      <c r="B58" s="228"/>
      <c r="C58" s="212"/>
      <c r="D58" s="724"/>
      <c r="E58" s="486"/>
      <c r="F58" s="205"/>
      <c r="G58" s="205"/>
      <c r="H58" s="207"/>
      <c r="I58" s="207"/>
      <c r="J58" s="207"/>
      <c r="K58" s="208">
        <f t="shared" si="5"/>
        <v>0</v>
      </c>
      <c r="L58" s="213"/>
      <c r="M58" s="213"/>
      <c r="N58" s="213"/>
      <c r="O58" s="213"/>
      <c r="P58" s="213"/>
      <c r="Q58" s="213"/>
      <c r="R58" s="210">
        <f t="shared" si="3"/>
        <v>0</v>
      </c>
    </row>
    <row r="59" spans="1:18" s="187" customFormat="1" ht="94.5" hidden="1" x14ac:dyDescent="0.2">
      <c r="A59" s="202"/>
      <c r="B59" s="228" t="s">
        <v>420</v>
      </c>
      <c r="C59" s="212" t="s">
        <v>421</v>
      </c>
      <c r="D59" s="721" t="s">
        <v>98</v>
      </c>
      <c r="E59" s="486" t="s">
        <v>422</v>
      </c>
      <c r="F59" s="205">
        <f t="shared" si="6"/>
        <v>0</v>
      </c>
      <c r="G59" s="207"/>
      <c r="H59" s="207"/>
      <c r="I59" s="207"/>
      <c r="J59" s="207"/>
      <c r="K59" s="208">
        <f t="shared" si="5"/>
        <v>0</v>
      </c>
      <c r="L59" s="213"/>
      <c r="M59" s="213"/>
      <c r="N59" s="213"/>
      <c r="O59" s="213"/>
      <c r="P59" s="213"/>
      <c r="Q59" s="213"/>
      <c r="R59" s="210">
        <f t="shared" si="3"/>
        <v>0</v>
      </c>
    </row>
    <row r="60" spans="1:18" s="187" customFormat="1" ht="31.5" hidden="1" x14ac:dyDescent="0.2">
      <c r="A60" s="202"/>
      <c r="B60" s="228" t="s">
        <v>96</v>
      </c>
      <c r="C60" s="212" t="s">
        <v>97</v>
      </c>
      <c r="D60" s="721" t="s">
        <v>98</v>
      </c>
      <c r="E60" s="486" t="s">
        <v>99</v>
      </c>
      <c r="F60" s="205">
        <f t="shared" si="6"/>
        <v>0</v>
      </c>
      <c r="G60" s="207"/>
      <c r="H60" s="207"/>
      <c r="I60" s="207"/>
      <c r="J60" s="207"/>
      <c r="K60" s="208">
        <f t="shared" si="5"/>
        <v>0</v>
      </c>
      <c r="L60" s="213"/>
      <c r="M60" s="213"/>
      <c r="N60" s="213"/>
      <c r="O60" s="213"/>
      <c r="P60" s="213"/>
      <c r="Q60" s="213"/>
      <c r="R60" s="210">
        <f t="shared" si="3"/>
        <v>0</v>
      </c>
    </row>
    <row r="61" spans="1:18" s="187" customFormat="1" ht="15.75" hidden="1" x14ac:dyDescent="0.2">
      <c r="A61" s="202"/>
      <c r="B61" s="228" t="s">
        <v>100</v>
      </c>
      <c r="C61" s="212" t="s">
        <v>101</v>
      </c>
      <c r="D61" s="721" t="s">
        <v>102</v>
      </c>
      <c r="E61" s="486" t="s">
        <v>103</v>
      </c>
      <c r="F61" s="205">
        <f t="shared" si="6"/>
        <v>0</v>
      </c>
      <c r="G61" s="207"/>
      <c r="H61" s="207"/>
      <c r="I61" s="207"/>
      <c r="J61" s="207"/>
      <c r="K61" s="224">
        <f t="shared" si="5"/>
        <v>0</v>
      </c>
      <c r="L61" s="211"/>
      <c r="M61" s="211"/>
      <c r="N61" s="211"/>
      <c r="O61" s="211"/>
      <c r="P61" s="211"/>
      <c r="Q61" s="211"/>
      <c r="R61" s="210">
        <f t="shared" si="3"/>
        <v>0</v>
      </c>
    </row>
    <row r="62" spans="1:18" s="187" customFormat="1" ht="15.75" hidden="1" x14ac:dyDescent="0.2">
      <c r="A62" s="202"/>
      <c r="B62" s="228" t="s">
        <v>423</v>
      </c>
      <c r="C62" s="212" t="s">
        <v>424</v>
      </c>
      <c r="D62" s="721" t="s">
        <v>172</v>
      </c>
      <c r="E62" s="486" t="s">
        <v>425</v>
      </c>
      <c r="F62" s="205">
        <f t="shared" si="6"/>
        <v>0</v>
      </c>
      <c r="G62" s="207"/>
      <c r="H62" s="207"/>
      <c r="I62" s="207"/>
      <c r="J62" s="207"/>
      <c r="K62" s="224">
        <f>N62+L62</f>
        <v>0</v>
      </c>
      <c r="L62" s="211"/>
      <c r="M62" s="211"/>
      <c r="N62" s="211"/>
      <c r="O62" s="211"/>
      <c r="P62" s="211"/>
      <c r="Q62" s="211"/>
      <c r="R62" s="210">
        <f t="shared" si="3"/>
        <v>0</v>
      </c>
    </row>
    <row r="63" spans="1:18" s="187" customFormat="1" ht="31.5" hidden="1" x14ac:dyDescent="0.2">
      <c r="A63" s="202"/>
      <c r="B63" s="228" t="s">
        <v>426</v>
      </c>
      <c r="C63" s="212" t="s">
        <v>427</v>
      </c>
      <c r="D63" s="721" t="s">
        <v>172</v>
      </c>
      <c r="E63" s="486" t="s">
        <v>428</v>
      </c>
      <c r="F63" s="205">
        <f>G63+J63</f>
        <v>0</v>
      </c>
      <c r="G63" s="207"/>
      <c r="H63" s="207"/>
      <c r="I63" s="207"/>
      <c r="J63" s="207"/>
      <c r="K63" s="224">
        <f>N63+L63</f>
        <v>0</v>
      </c>
      <c r="L63" s="211"/>
      <c r="M63" s="213"/>
      <c r="N63" s="213"/>
      <c r="O63" s="213"/>
      <c r="P63" s="213"/>
      <c r="Q63" s="211"/>
      <c r="R63" s="210">
        <f t="shared" si="3"/>
        <v>0</v>
      </c>
    </row>
    <row r="64" spans="1:18" s="187" customFormat="1" ht="47.25" hidden="1" x14ac:dyDescent="0.2">
      <c r="A64" s="202"/>
      <c r="B64" s="228" t="s">
        <v>559</v>
      </c>
      <c r="C64" s="212" t="s">
        <v>560</v>
      </c>
      <c r="D64" s="721" t="s">
        <v>116</v>
      </c>
      <c r="E64" s="486" t="s">
        <v>572</v>
      </c>
      <c r="F64" s="205">
        <f>G64+J64</f>
        <v>0</v>
      </c>
      <c r="G64" s="207"/>
      <c r="H64" s="207"/>
      <c r="I64" s="207"/>
      <c r="J64" s="207"/>
      <c r="K64" s="224">
        <f>N64+L64</f>
        <v>0</v>
      </c>
      <c r="L64" s="211"/>
      <c r="M64" s="213"/>
      <c r="N64" s="213"/>
      <c r="O64" s="213"/>
      <c r="P64" s="213"/>
      <c r="Q64" s="211"/>
      <c r="R64" s="210">
        <f t="shared" si="3"/>
        <v>0</v>
      </c>
    </row>
    <row r="65" spans="1:18" s="187" customFormat="1" ht="47.25" hidden="1" x14ac:dyDescent="0.2">
      <c r="A65" s="202"/>
      <c r="B65" s="228" t="s">
        <v>104</v>
      </c>
      <c r="C65" s="212" t="s">
        <v>105</v>
      </c>
      <c r="D65" s="721" t="s">
        <v>106</v>
      </c>
      <c r="E65" s="486" t="s">
        <v>107</v>
      </c>
      <c r="F65" s="205">
        <f t="shared" si="6"/>
        <v>0</v>
      </c>
      <c r="G65" s="207"/>
      <c r="H65" s="207"/>
      <c r="I65" s="207"/>
      <c r="J65" s="207"/>
      <c r="K65" s="208">
        <f t="shared" si="5"/>
        <v>0</v>
      </c>
      <c r="L65" s="213"/>
      <c r="M65" s="213"/>
      <c r="N65" s="213"/>
      <c r="O65" s="213"/>
      <c r="P65" s="213"/>
      <c r="Q65" s="213"/>
      <c r="R65" s="210">
        <f t="shared" si="3"/>
        <v>0</v>
      </c>
    </row>
    <row r="66" spans="1:18" s="187" customFormat="1" ht="31.5" hidden="1" x14ac:dyDescent="0.2">
      <c r="A66" s="202"/>
      <c r="B66" s="228" t="s">
        <v>108</v>
      </c>
      <c r="C66" s="212" t="s">
        <v>109</v>
      </c>
      <c r="D66" s="721" t="s">
        <v>110</v>
      </c>
      <c r="E66" s="486" t="s">
        <v>111</v>
      </c>
      <c r="F66" s="205">
        <f t="shared" si="6"/>
        <v>0</v>
      </c>
      <c r="G66" s="207"/>
      <c r="H66" s="207"/>
      <c r="I66" s="207"/>
      <c r="J66" s="211"/>
      <c r="K66" s="208">
        <f t="shared" si="5"/>
        <v>0</v>
      </c>
      <c r="L66" s="213"/>
      <c r="M66" s="213"/>
      <c r="N66" s="213"/>
      <c r="O66" s="213"/>
      <c r="P66" s="213">
        <f>O66</f>
        <v>0</v>
      </c>
      <c r="Q66" s="213"/>
      <c r="R66" s="210">
        <f t="shared" si="3"/>
        <v>0</v>
      </c>
    </row>
    <row r="67" spans="1:18" s="187" customFormat="1" ht="31.5" hidden="1" x14ac:dyDescent="0.2">
      <c r="A67" s="202"/>
      <c r="B67" s="228" t="s">
        <v>114</v>
      </c>
      <c r="C67" s="212" t="s">
        <v>115</v>
      </c>
      <c r="D67" s="721" t="s">
        <v>116</v>
      </c>
      <c r="E67" s="486" t="s">
        <v>117</v>
      </c>
      <c r="F67" s="205">
        <f t="shared" si="6"/>
        <v>0</v>
      </c>
      <c r="G67" s="207"/>
      <c r="H67" s="207"/>
      <c r="I67" s="207"/>
      <c r="J67" s="211"/>
      <c r="K67" s="224">
        <f t="shared" si="5"/>
        <v>0</v>
      </c>
      <c r="L67" s="211"/>
      <c r="M67" s="213"/>
      <c r="N67" s="213"/>
      <c r="O67" s="213"/>
      <c r="P67" s="213"/>
      <c r="Q67" s="211"/>
      <c r="R67" s="210">
        <f t="shared" si="3"/>
        <v>0</v>
      </c>
    </row>
    <row r="68" spans="1:18" s="187" customFormat="1" ht="65.25" hidden="1" customHeight="1" x14ac:dyDescent="0.2">
      <c r="A68" s="202"/>
      <c r="B68" s="228" t="s">
        <v>118</v>
      </c>
      <c r="C68" s="212" t="s">
        <v>119</v>
      </c>
      <c r="D68" s="721" t="s">
        <v>116</v>
      </c>
      <c r="E68" s="486" t="s">
        <v>120</v>
      </c>
      <c r="F68" s="205">
        <f t="shared" si="6"/>
        <v>0</v>
      </c>
      <c r="G68" s="207"/>
      <c r="H68" s="207"/>
      <c r="I68" s="207"/>
      <c r="J68" s="211"/>
      <c r="K68" s="224">
        <f t="shared" si="5"/>
        <v>0</v>
      </c>
      <c r="L68" s="211"/>
      <c r="M68" s="213"/>
      <c r="N68" s="213"/>
      <c r="O68" s="213"/>
      <c r="P68" s="213"/>
      <c r="Q68" s="211"/>
      <c r="R68" s="210">
        <f t="shared" si="3"/>
        <v>0</v>
      </c>
    </row>
    <row r="69" spans="1:18" s="187" customFormat="1" ht="31.5" hidden="1" x14ac:dyDescent="0.2">
      <c r="A69" s="202"/>
      <c r="B69" s="228" t="s">
        <v>121</v>
      </c>
      <c r="C69" s="212" t="s">
        <v>122</v>
      </c>
      <c r="D69" s="721" t="s">
        <v>116</v>
      </c>
      <c r="E69" s="486" t="s">
        <v>123</v>
      </c>
      <c r="F69" s="205">
        <f t="shared" si="6"/>
        <v>0</v>
      </c>
      <c r="G69" s="207"/>
      <c r="H69" s="207"/>
      <c r="I69" s="207"/>
      <c r="J69" s="211"/>
      <c r="K69" s="208">
        <f t="shared" si="5"/>
        <v>0</v>
      </c>
      <c r="L69" s="213"/>
      <c r="M69" s="213"/>
      <c r="N69" s="213"/>
      <c r="O69" s="213"/>
      <c r="P69" s="213"/>
      <c r="Q69" s="213"/>
      <c r="R69" s="210">
        <f t="shared" si="3"/>
        <v>0</v>
      </c>
    </row>
    <row r="70" spans="1:18" s="187" customFormat="1" ht="42" hidden="1" customHeight="1" x14ac:dyDescent="0.2">
      <c r="A70" s="202"/>
      <c r="B70" s="228" t="s">
        <v>124</v>
      </c>
      <c r="C70" s="212" t="s">
        <v>125</v>
      </c>
      <c r="D70" s="721" t="s">
        <v>126</v>
      </c>
      <c r="E70" s="486" t="s">
        <v>127</v>
      </c>
      <c r="F70" s="205">
        <f t="shared" si="6"/>
        <v>0</v>
      </c>
      <c r="G70" s="207"/>
      <c r="H70" s="207"/>
      <c r="I70" s="207"/>
      <c r="J70" s="211"/>
      <c r="K70" s="208"/>
      <c r="L70" s="213"/>
      <c r="M70" s="213"/>
      <c r="N70" s="213"/>
      <c r="O70" s="213"/>
      <c r="P70" s="213"/>
      <c r="Q70" s="213"/>
      <c r="R70" s="210">
        <f t="shared" si="3"/>
        <v>0</v>
      </c>
    </row>
    <row r="71" spans="1:18" s="187" customFormat="1" ht="15.75" hidden="1" x14ac:dyDescent="0.2">
      <c r="A71" s="202"/>
      <c r="B71" s="228" t="s">
        <v>128</v>
      </c>
      <c r="C71" s="212" t="s">
        <v>129</v>
      </c>
      <c r="D71" s="721" t="s">
        <v>126</v>
      </c>
      <c r="E71" s="486" t="s">
        <v>130</v>
      </c>
      <c r="F71" s="205">
        <f t="shared" si="6"/>
        <v>0</v>
      </c>
      <c r="G71" s="207"/>
      <c r="H71" s="207"/>
      <c r="I71" s="207"/>
      <c r="J71" s="211"/>
      <c r="K71" s="208">
        <f t="shared" si="5"/>
        <v>0</v>
      </c>
      <c r="L71" s="213"/>
      <c r="M71" s="213"/>
      <c r="N71" s="213"/>
      <c r="O71" s="213"/>
      <c r="P71" s="213"/>
      <c r="Q71" s="213"/>
      <c r="R71" s="210">
        <f t="shared" si="3"/>
        <v>0</v>
      </c>
    </row>
    <row r="72" spans="1:18" s="187" customFormat="1" ht="15.75" hidden="1" x14ac:dyDescent="0.2">
      <c r="A72" s="202"/>
      <c r="B72" s="228" t="s">
        <v>429</v>
      </c>
      <c r="C72" s="212" t="s">
        <v>430</v>
      </c>
      <c r="D72" s="721" t="s">
        <v>431</v>
      </c>
      <c r="E72" s="744" t="s">
        <v>432</v>
      </c>
      <c r="F72" s="205">
        <f t="shared" si="6"/>
        <v>0</v>
      </c>
      <c r="G72" s="207"/>
      <c r="H72" s="207"/>
      <c r="I72" s="207"/>
      <c r="J72" s="211"/>
      <c r="K72" s="208">
        <f t="shared" si="5"/>
        <v>0</v>
      </c>
      <c r="L72" s="213"/>
      <c r="M72" s="213"/>
      <c r="N72" s="213"/>
      <c r="O72" s="213"/>
      <c r="P72" s="213"/>
      <c r="Q72" s="213"/>
      <c r="R72" s="210">
        <f t="shared" si="3"/>
        <v>0</v>
      </c>
    </row>
    <row r="73" spans="1:18" s="187" customFormat="1" ht="15.75" hidden="1" x14ac:dyDescent="0.2">
      <c r="A73" s="202"/>
      <c r="B73" s="228"/>
      <c r="C73" s="212"/>
      <c r="D73" s="724"/>
      <c r="E73" s="745"/>
      <c r="F73" s="205"/>
      <c r="G73" s="205"/>
      <c r="H73" s="205"/>
      <c r="I73" s="205"/>
      <c r="J73" s="224"/>
      <c r="K73" s="208">
        <f t="shared" si="5"/>
        <v>0</v>
      </c>
      <c r="L73" s="208"/>
      <c r="M73" s="208"/>
      <c r="N73" s="208"/>
      <c r="O73" s="208"/>
      <c r="P73" s="208">
        <f t="shared" ref="P73:P82" si="7">O73</f>
        <v>0</v>
      </c>
      <c r="Q73" s="208"/>
      <c r="R73" s="210">
        <f t="shared" si="3"/>
        <v>0</v>
      </c>
    </row>
    <row r="74" spans="1:18" s="187" customFormat="1" ht="31.5" hidden="1" x14ac:dyDescent="0.2">
      <c r="A74" s="202"/>
      <c r="B74" s="228" t="s">
        <v>133</v>
      </c>
      <c r="C74" s="212" t="s">
        <v>134</v>
      </c>
      <c r="D74" s="721" t="s">
        <v>135</v>
      </c>
      <c r="E74" s="486" t="s">
        <v>136</v>
      </c>
      <c r="F74" s="205">
        <f t="shared" si="6"/>
        <v>0</v>
      </c>
      <c r="G74" s="207"/>
      <c r="H74" s="207"/>
      <c r="I74" s="207"/>
      <c r="J74" s="207"/>
      <c r="K74" s="224">
        <f t="shared" si="5"/>
        <v>0</v>
      </c>
      <c r="L74" s="211"/>
      <c r="M74" s="211"/>
      <c r="N74" s="211"/>
      <c r="O74" s="213"/>
      <c r="P74" s="213">
        <f t="shared" si="7"/>
        <v>0</v>
      </c>
      <c r="Q74" s="213"/>
      <c r="R74" s="210">
        <f t="shared" si="3"/>
        <v>0</v>
      </c>
    </row>
    <row r="75" spans="1:18" s="187" customFormat="1" ht="15" hidden="1" customHeight="1" x14ac:dyDescent="0.2">
      <c r="A75" s="202"/>
      <c r="B75" s="228" t="s">
        <v>137</v>
      </c>
      <c r="C75" s="212" t="s">
        <v>138</v>
      </c>
      <c r="D75" s="721" t="s">
        <v>139</v>
      </c>
      <c r="E75" s="486" t="s">
        <v>140</v>
      </c>
      <c r="F75" s="205">
        <f t="shared" si="6"/>
        <v>0</v>
      </c>
      <c r="G75" s="207"/>
      <c r="H75" s="207"/>
      <c r="I75" s="207"/>
      <c r="J75" s="211"/>
      <c r="K75" s="208">
        <f t="shared" si="5"/>
        <v>0</v>
      </c>
      <c r="L75" s="213"/>
      <c r="M75" s="213"/>
      <c r="N75" s="213"/>
      <c r="O75" s="213"/>
      <c r="P75" s="213">
        <f t="shared" si="7"/>
        <v>0</v>
      </c>
      <c r="Q75" s="213"/>
      <c r="R75" s="210">
        <f t="shared" si="3"/>
        <v>0</v>
      </c>
    </row>
    <row r="76" spans="1:18" s="187" customFormat="1" ht="15.75" hidden="1" x14ac:dyDescent="0.2">
      <c r="A76" s="202"/>
      <c r="B76" s="228"/>
      <c r="C76" s="212"/>
      <c r="D76" s="721"/>
      <c r="E76" s="486"/>
      <c r="F76" s="211"/>
      <c r="G76" s="211"/>
      <c r="H76" s="207"/>
      <c r="I76" s="207"/>
      <c r="J76" s="207"/>
      <c r="K76" s="208">
        <f t="shared" si="5"/>
        <v>0</v>
      </c>
      <c r="L76" s="213"/>
      <c r="M76" s="213"/>
      <c r="N76" s="213"/>
      <c r="O76" s="213"/>
      <c r="P76" s="213">
        <f t="shared" si="7"/>
        <v>0</v>
      </c>
      <c r="Q76" s="213">
        <f>O76</f>
        <v>0</v>
      </c>
      <c r="R76" s="210">
        <f t="shared" si="3"/>
        <v>0</v>
      </c>
    </row>
    <row r="77" spans="1:18" s="187" customFormat="1" ht="47.25" hidden="1" x14ac:dyDescent="0.2">
      <c r="A77" s="202"/>
      <c r="B77" s="228" t="s">
        <v>433</v>
      </c>
      <c r="C77" s="212" t="s">
        <v>434</v>
      </c>
      <c r="D77" s="721" t="s">
        <v>24</v>
      </c>
      <c r="E77" s="486" t="s">
        <v>435</v>
      </c>
      <c r="F77" s="205">
        <f t="shared" si="6"/>
        <v>0</v>
      </c>
      <c r="G77" s="234"/>
      <c r="H77" s="207"/>
      <c r="I77" s="207"/>
      <c r="J77" s="207"/>
      <c r="K77" s="208">
        <f t="shared" si="5"/>
        <v>0</v>
      </c>
      <c r="L77" s="213"/>
      <c r="M77" s="213"/>
      <c r="N77" s="213"/>
      <c r="O77" s="213"/>
      <c r="P77" s="213">
        <f t="shared" si="7"/>
        <v>0</v>
      </c>
      <c r="Q77" s="213">
        <f>O77</f>
        <v>0</v>
      </c>
      <c r="R77" s="210">
        <f t="shared" si="3"/>
        <v>0</v>
      </c>
    </row>
    <row r="78" spans="1:18" s="187" customFormat="1" ht="31.5" hidden="1" x14ac:dyDescent="0.2">
      <c r="A78" s="202"/>
      <c r="B78" s="228"/>
      <c r="C78" s="212"/>
      <c r="D78" s="721"/>
      <c r="E78" s="486" t="s">
        <v>436</v>
      </c>
      <c r="F78" s="205">
        <f t="shared" si="6"/>
        <v>0</v>
      </c>
      <c r="G78" s="234"/>
      <c r="H78" s="207"/>
      <c r="I78" s="207"/>
      <c r="J78" s="207"/>
      <c r="K78" s="208">
        <f t="shared" si="5"/>
        <v>0</v>
      </c>
      <c r="L78" s="213"/>
      <c r="M78" s="213"/>
      <c r="N78" s="213"/>
      <c r="O78" s="213"/>
      <c r="P78" s="213">
        <f t="shared" si="7"/>
        <v>0</v>
      </c>
      <c r="Q78" s="213"/>
      <c r="R78" s="210">
        <f t="shared" si="3"/>
        <v>0</v>
      </c>
    </row>
    <row r="79" spans="1:18" s="187" customFormat="1" ht="47.25" hidden="1" x14ac:dyDescent="0.2">
      <c r="A79" s="202"/>
      <c r="B79" s="228" t="s">
        <v>644</v>
      </c>
      <c r="C79" s="212" t="s">
        <v>831</v>
      </c>
      <c r="D79" s="721" t="s">
        <v>24</v>
      </c>
      <c r="E79" s="746" t="s">
        <v>836</v>
      </c>
      <c r="F79" s="205">
        <f t="shared" si="6"/>
        <v>0</v>
      </c>
      <c r="G79" s="207"/>
      <c r="H79" s="207"/>
      <c r="I79" s="207"/>
      <c r="J79" s="207"/>
      <c r="K79" s="224">
        <f t="shared" si="5"/>
        <v>0</v>
      </c>
      <c r="L79" s="211"/>
      <c r="M79" s="211"/>
      <c r="N79" s="211"/>
      <c r="O79" s="211"/>
      <c r="P79" s="211">
        <f t="shared" si="7"/>
        <v>0</v>
      </c>
      <c r="Q79" s="211"/>
      <c r="R79" s="210">
        <f t="shared" si="3"/>
        <v>0</v>
      </c>
    </row>
    <row r="80" spans="1:18" s="187" customFormat="1" ht="15" hidden="1" customHeight="1" x14ac:dyDescent="0.2">
      <c r="A80" s="202"/>
      <c r="B80" s="235" t="s">
        <v>437</v>
      </c>
      <c r="C80" s="212"/>
      <c r="D80" s="721"/>
      <c r="E80" s="746"/>
      <c r="F80" s="205">
        <f t="shared" si="6"/>
        <v>0</v>
      </c>
      <c r="G80" s="207"/>
      <c r="H80" s="207"/>
      <c r="I80" s="207"/>
      <c r="J80" s="207"/>
      <c r="K80" s="208">
        <f t="shared" si="5"/>
        <v>0</v>
      </c>
      <c r="L80" s="213"/>
      <c r="M80" s="213"/>
      <c r="N80" s="213"/>
      <c r="O80" s="213"/>
      <c r="P80" s="213">
        <f t="shared" si="7"/>
        <v>0</v>
      </c>
      <c r="Q80" s="213"/>
      <c r="R80" s="210">
        <f t="shared" si="3"/>
        <v>0</v>
      </c>
    </row>
    <row r="81" spans="1:19" s="187" customFormat="1" ht="15" hidden="1" customHeight="1" x14ac:dyDescent="0.2">
      <c r="A81" s="202"/>
      <c r="B81" s="235"/>
      <c r="C81" s="212"/>
      <c r="D81" s="721"/>
      <c r="E81" s="746"/>
      <c r="F81" s="205">
        <f t="shared" si="6"/>
        <v>0</v>
      </c>
      <c r="G81" s="207"/>
      <c r="H81" s="207"/>
      <c r="I81" s="207"/>
      <c r="J81" s="207"/>
      <c r="K81" s="208">
        <f t="shared" si="5"/>
        <v>0</v>
      </c>
      <c r="L81" s="213"/>
      <c r="M81" s="213"/>
      <c r="N81" s="213"/>
      <c r="O81" s="213"/>
      <c r="P81" s="213">
        <f t="shared" si="7"/>
        <v>0</v>
      </c>
      <c r="Q81" s="213"/>
      <c r="R81" s="210">
        <f t="shared" si="3"/>
        <v>0</v>
      </c>
    </row>
    <row r="82" spans="1:19" s="187" customFormat="1" ht="15" hidden="1" customHeight="1" x14ac:dyDescent="0.2">
      <c r="A82" s="202"/>
      <c r="B82" s="235"/>
      <c r="C82" s="212"/>
      <c r="D82" s="721"/>
      <c r="E82" s="746"/>
      <c r="F82" s="205">
        <f t="shared" si="6"/>
        <v>0</v>
      </c>
      <c r="G82" s="207"/>
      <c r="H82" s="207"/>
      <c r="I82" s="207"/>
      <c r="J82" s="207"/>
      <c r="K82" s="208">
        <f t="shared" si="5"/>
        <v>0</v>
      </c>
      <c r="L82" s="213"/>
      <c r="M82" s="213"/>
      <c r="N82" s="213"/>
      <c r="O82" s="213"/>
      <c r="P82" s="213">
        <f t="shared" si="7"/>
        <v>0</v>
      </c>
      <c r="Q82" s="213"/>
      <c r="R82" s="210">
        <f t="shared" si="3"/>
        <v>0</v>
      </c>
    </row>
    <row r="83" spans="1:19" s="187" customFormat="1" ht="15" hidden="1" customHeight="1" x14ac:dyDescent="0.2">
      <c r="A83" s="202"/>
      <c r="B83" s="236"/>
      <c r="C83" s="215" t="s">
        <v>296</v>
      </c>
      <c r="D83" s="722"/>
      <c r="E83" s="747"/>
      <c r="F83" s="217">
        <f t="shared" ref="F83:R83" si="8">SUM(F18:F82)-F19-F30-F51</f>
        <v>613000</v>
      </c>
      <c r="G83" s="217">
        <f t="shared" si="8"/>
        <v>613000</v>
      </c>
      <c r="H83" s="217">
        <f t="shared" si="8"/>
        <v>200000</v>
      </c>
      <c r="I83" s="217">
        <f t="shared" si="8"/>
        <v>0</v>
      </c>
      <c r="J83" s="217">
        <f t="shared" si="8"/>
        <v>0</v>
      </c>
      <c r="K83" s="217">
        <f t="shared" si="8"/>
        <v>130000</v>
      </c>
      <c r="L83" s="217">
        <f t="shared" si="8"/>
        <v>130000</v>
      </c>
      <c r="M83" s="217">
        <f t="shared" si="8"/>
        <v>0</v>
      </c>
      <c r="N83" s="217">
        <f t="shared" si="8"/>
        <v>0</v>
      </c>
      <c r="O83" s="217">
        <f t="shared" si="8"/>
        <v>0</v>
      </c>
      <c r="P83" s="217">
        <f t="shared" si="8"/>
        <v>0</v>
      </c>
      <c r="Q83" s="217">
        <f t="shared" si="8"/>
        <v>130000</v>
      </c>
      <c r="R83" s="748">
        <f t="shared" si="8"/>
        <v>743000</v>
      </c>
    </row>
    <row r="84" spans="1:19" s="187" customFormat="1" ht="15.75" hidden="1" x14ac:dyDescent="0.2">
      <c r="A84" s="202"/>
      <c r="B84" s="237"/>
      <c r="C84" s="212"/>
      <c r="D84" s="721"/>
      <c r="E84" s="486"/>
      <c r="F84" s="207">
        <f t="shared" ref="F84:Q84" si="9">F14-F83</f>
        <v>0</v>
      </c>
      <c r="G84" s="207">
        <f t="shared" si="9"/>
        <v>0</v>
      </c>
      <c r="H84" s="207">
        <f t="shared" si="9"/>
        <v>0</v>
      </c>
      <c r="I84" s="207">
        <f t="shared" si="9"/>
        <v>0</v>
      </c>
      <c r="J84" s="207">
        <f t="shared" si="9"/>
        <v>0</v>
      </c>
      <c r="K84" s="207">
        <f t="shared" si="9"/>
        <v>0</v>
      </c>
      <c r="L84" s="207">
        <f t="shared" si="9"/>
        <v>0</v>
      </c>
      <c r="M84" s="207">
        <f t="shared" si="9"/>
        <v>0</v>
      </c>
      <c r="N84" s="207">
        <f t="shared" si="9"/>
        <v>0</v>
      </c>
      <c r="O84" s="207">
        <f t="shared" si="9"/>
        <v>0</v>
      </c>
      <c r="P84" s="207">
        <f t="shared" si="9"/>
        <v>0</v>
      </c>
      <c r="Q84" s="207">
        <f t="shared" si="9"/>
        <v>0</v>
      </c>
      <c r="R84" s="210">
        <f t="shared" si="3"/>
        <v>0</v>
      </c>
    </row>
    <row r="85" spans="1:19" s="187" customFormat="1" ht="31.5" x14ac:dyDescent="0.2">
      <c r="A85" s="202"/>
      <c r="B85" s="203" t="s">
        <v>141</v>
      </c>
      <c r="C85" s="212"/>
      <c r="D85" s="721"/>
      <c r="E85" s="734" t="s">
        <v>438</v>
      </c>
      <c r="F85" s="205">
        <f>F86</f>
        <v>-193190</v>
      </c>
      <c r="G85" s="205">
        <f t="shared" ref="G85:R85" si="10">G86</f>
        <v>-193190</v>
      </c>
      <c r="H85" s="205">
        <f t="shared" si="10"/>
        <v>0</v>
      </c>
      <c r="I85" s="205">
        <f t="shared" si="10"/>
        <v>0</v>
      </c>
      <c r="J85" s="205">
        <f t="shared" si="10"/>
        <v>0</v>
      </c>
      <c r="K85" s="205">
        <f t="shared" si="10"/>
        <v>175000</v>
      </c>
      <c r="L85" s="205">
        <f t="shared" si="10"/>
        <v>175000</v>
      </c>
      <c r="M85" s="205">
        <f t="shared" si="10"/>
        <v>0</v>
      </c>
      <c r="N85" s="205">
        <f t="shared" si="10"/>
        <v>0</v>
      </c>
      <c r="O85" s="205">
        <f t="shared" si="10"/>
        <v>0</v>
      </c>
      <c r="P85" s="205">
        <f t="shared" si="10"/>
        <v>0</v>
      </c>
      <c r="Q85" s="205">
        <f t="shared" si="10"/>
        <v>175000</v>
      </c>
      <c r="R85" s="210">
        <f t="shared" si="10"/>
        <v>-18190</v>
      </c>
    </row>
    <row r="86" spans="1:19" s="187" customFormat="1" ht="31.5" x14ac:dyDescent="0.2">
      <c r="A86" s="202"/>
      <c r="B86" s="203" t="s">
        <v>439</v>
      </c>
      <c r="C86" s="212" t="s">
        <v>442</v>
      </c>
      <c r="D86" s="721"/>
      <c r="E86" s="734" t="s">
        <v>438</v>
      </c>
      <c r="F86" s="205">
        <f>F91+F93+F96+F97+F98+F102+F99+F101+F103+F105+F90+F94+F104+F106+F107</f>
        <v>-193190</v>
      </c>
      <c r="G86" s="205">
        <f t="shared" ref="G86:R86" si="11">G91+G93+G96+G97+G98+G102+G99+G101+G103+G105+G90+G94+G104+G106+G107</f>
        <v>-193190</v>
      </c>
      <c r="H86" s="205">
        <f t="shared" si="11"/>
        <v>0</v>
      </c>
      <c r="I86" s="205">
        <f t="shared" si="11"/>
        <v>0</v>
      </c>
      <c r="J86" s="205">
        <f t="shared" si="11"/>
        <v>0</v>
      </c>
      <c r="K86" s="205">
        <f t="shared" si="11"/>
        <v>175000</v>
      </c>
      <c r="L86" s="205">
        <f t="shared" si="11"/>
        <v>175000</v>
      </c>
      <c r="M86" s="205">
        <f t="shared" si="11"/>
        <v>0</v>
      </c>
      <c r="N86" s="205">
        <f t="shared" si="11"/>
        <v>0</v>
      </c>
      <c r="O86" s="205">
        <f t="shared" si="11"/>
        <v>0</v>
      </c>
      <c r="P86" s="205">
        <f t="shared" si="11"/>
        <v>0</v>
      </c>
      <c r="Q86" s="205">
        <f t="shared" si="11"/>
        <v>175000</v>
      </c>
      <c r="R86" s="210">
        <f t="shared" si="11"/>
        <v>-18190</v>
      </c>
      <c r="S86" s="239">
        <f>H86+O86</f>
        <v>0</v>
      </c>
    </row>
    <row r="87" spans="1:19" s="187" customFormat="1" ht="31.5" hidden="1" x14ac:dyDescent="0.2">
      <c r="A87" s="202"/>
      <c r="B87" s="203"/>
      <c r="C87" s="212"/>
      <c r="D87" s="721"/>
      <c r="E87" s="486" t="s">
        <v>443</v>
      </c>
      <c r="F87" s="205"/>
      <c r="G87" s="240"/>
      <c r="H87" s="240"/>
      <c r="I87" s="207"/>
      <c r="J87" s="207">
        <f t="shared" ref="J87:Q87" si="12">J94</f>
        <v>0</v>
      </c>
      <c r="K87" s="224">
        <f t="shared" si="5"/>
        <v>0</v>
      </c>
      <c r="L87" s="211">
        <f t="shared" si="12"/>
        <v>0</v>
      </c>
      <c r="M87" s="211"/>
      <c r="N87" s="211">
        <f t="shared" si="12"/>
        <v>0</v>
      </c>
      <c r="O87" s="211">
        <f t="shared" si="12"/>
        <v>0</v>
      </c>
      <c r="P87" s="211">
        <f t="shared" si="12"/>
        <v>0</v>
      </c>
      <c r="Q87" s="211">
        <f t="shared" si="12"/>
        <v>0</v>
      </c>
      <c r="R87" s="210">
        <f t="shared" si="3"/>
        <v>0</v>
      </c>
      <c r="S87" s="187">
        <f>S86/R86*100</f>
        <v>0</v>
      </c>
    </row>
    <row r="88" spans="1:19" s="187" customFormat="1" ht="47.25" hidden="1" x14ac:dyDescent="0.2">
      <c r="A88" s="202"/>
      <c r="B88" s="203"/>
      <c r="C88" s="212"/>
      <c r="D88" s="721"/>
      <c r="E88" s="486" t="s">
        <v>444</v>
      </c>
      <c r="F88" s="205"/>
      <c r="G88" s="205"/>
      <c r="H88" s="205"/>
      <c r="I88" s="205">
        <f>I100</f>
        <v>0</v>
      </c>
      <c r="J88" s="207"/>
      <c r="K88" s="224">
        <f t="shared" si="5"/>
        <v>0</v>
      </c>
      <c r="L88" s="205">
        <f t="shared" ref="L88:Q88" si="13">L104</f>
        <v>0</v>
      </c>
      <c r="M88" s="205">
        <f t="shared" si="13"/>
        <v>0</v>
      </c>
      <c r="N88" s="205">
        <f t="shared" si="13"/>
        <v>0</v>
      </c>
      <c r="O88" s="205">
        <f t="shared" si="13"/>
        <v>0</v>
      </c>
      <c r="P88" s="205">
        <f t="shared" si="13"/>
        <v>0</v>
      </c>
      <c r="Q88" s="205">
        <f t="shared" si="13"/>
        <v>0</v>
      </c>
      <c r="R88" s="210">
        <f t="shared" si="3"/>
        <v>0</v>
      </c>
    </row>
    <row r="89" spans="1:19" s="187" customFormat="1" ht="63" hidden="1" x14ac:dyDescent="0.2">
      <c r="A89" s="202"/>
      <c r="B89" s="203"/>
      <c r="C89" s="212"/>
      <c r="D89" s="721"/>
      <c r="E89" s="486" t="s">
        <v>445</v>
      </c>
      <c r="F89" s="205">
        <f t="shared" ref="F89:Q89" si="14">F95+F92</f>
        <v>0</v>
      </c>
      <c r="G89" s="205">
        <f t="shared" si="14"/>
        <v>0</v>
      </c>
      <c r="H89" s="205">
        <f t="shared" si="14"/>
        <v>0</v>
      </c>
      <c r="I89" s="205">
        <f t="shared" si="14"/>
        <v>0</v>
      </c>
      <c r="J89" s="205">
        <f t="shared" si="14"/>
        <v>0</v>
      </c>
      <c r="K89" s="205">
        <f t="shared" si="14"/>
        <v>0</v>
      </c>
      <c r="L89" s="205">
        <f t="shared" si="14"/>
        <v>0</v>
      </c>
      <c r="M89" s="205">
        <f t="shared" si="14"/>
        <v>0</v>
      </c>
      <c r="N89" s="205">
        <f t="shared" si="14"/>
        <v>0</v>
      </c>
      <c r="O89" s="205">
        <f t="shared" si="14"/>
        <v>0</v>
      </c>
      <c r="P89" s="205">
        <f t="shared" si="14"/>
        <v>0</v>
      </c>
      <c r="Q89" s="205">
        <f t="shared" si="14"/>
        <v>0</v>
      </c>
      <c r="R89" s="210">
        <f t="shared" si="3"/>
        <v>0</v>
      </c>
    </row>
    <row r="90" spans="1:19" s="187" customFormat="1" ht="47.25" hidden="1" x14ac:dyDescent="0.2">
      <c r="A90" s="202"/>
      <c r="B90" s="237"/>
      <c r="C90" s="238" t="s">
        <v>440</v>
      </c>
      <c r="D90" s="726" t="s">
        <v>19</v>
      </c>
      <c r="E90" s="749" t="s">
        <v>441</v>
      </c>
      <c r="F90" s="205"/>
      <c r="G90" s="205"/>
      <c r="H90" s="205"/>
      <c r="I90" s="205"/>
      <c r="J90" s="205"/>
      <c r="K90" s="205"/>
      <c r="L90" s="205"/>
      <c r="M90" s="205"/>
      <c r="N90" s="205"/>
      <c r="O90" s="205"/>
      <c r="P90" s="205"/>
      <c r="Q90" s="205"/>
      <c r="R90" s="210">
        <f t="shared" si="3"/>
        <v>0</v>
      </c>
    </row>
    <row r="91" spans="1:19" s="187" customFormat="1" ht="15.75" hidden="1" x14ac:dyDescent="0.2">
      <c r="A91" s="202"/>
      <c r="B91" s="237" t="s">
        <v>143</v>
      </c>
      <c r="C91" s="232" t="s">
        <v>53</v>
      </c>
      <c r="D91" s="724" t="s">
        <v>144</v>
      </c>
      <c r="E91" s="486" t="s">
        <v>446</v>
      </c>
      <c r="F91" s="205">
        <f t="shared" ref="F91:F97" si="15">G91+J91</f>
        <v>0</v>
      </c>
      <c r="G91" s="207"/>
      <c r="H91" s="207"/>
      <c r="I91" s="207"/>
      <c r="J91" s="207"/>
      <c r="K91" s="224">
        <f t="shared" si="5"/>
        <v>0</v>
      </c>
      <c r="L91" s="211"/>
      <c r="M91" s="211"/>
      <c r="N91" s="211"/>
      <c r="O91" s="211"/>
      <c r="P91" s="211"/>
      <c r="Q91" s="211"/>
      <c r="R91" s="210">
        <f t="shared" si="3"/>
        <v>0</v>
      </c>
    </row>
    <row r="92" spans="1:19" s="187" customFormat="1" ht="63" hidden="1" x14ac:dyDescent="0.2">
      <c r="A92" s="202"/>
      <c r="B92" s="237"/>
      <c r="C92" s="232"/>
      <c r="D92" s="724"/>
      <c r="E92" s="486" t="s">
        <v>445</v>
      </c>
      <c r="F92" s="205">
        <f>G92+J92</f>
        <v>0</v>
      </c>
      <c r="G92" s="241"/>
      <c r="H92" s="207"/>
      <c r="I92" s="207"/>
      <c r="J92" s="207"/>
      <c r="K92" s="224">
        <f t="shared" si="5"/>
        <v>0</v>
      </c>
      <c r="L92" s="211"/>
      <c r="M92" s="211"/>
      <c r="N92" s="211"/>
      <c r="O92" s="211"/>
      <c r="P92" s="211"/>
      <c r="Q92" s="211"/>
      <c r="R92" s="210">
        <f t="shared" si="3"/>
        <v>0</v>
      </c>
    </row>
    <row r="93" spans="1:19" s="187" customFormat="1" ht="31.5" x14ac:dyDescent="0.2">
      <c r="A93" s="202"/>
      <c r="B93" s="228" t="s">
        <v>146</v>
      </c>
      <c r="C93" s="232" t="s">
        <v>147</v>
      </c>
      <c r="D93" s="724" t="s">
        <v>148</v>
      </c>
      <c r="E93" s="486" t="s">
        <v>447</v>
      </c>
      <c r="F93" s="205">
        <f t="shared" si="15"/>
        <v>0</v>
      </c>
      <c r="G93" s="207"/>
      <c r="H93" s="207"/>
      <c r="I93" s="211"/>
      <c r="J93" s="207"/>
      <c r="K93" s="224">
        <f t="shared" si="5"/>
        <v>175000</v>
      </c>
      <c r="L93" s="211">
        <v>175000</v>
      </c>
      <c r="M93" s="211"/>
      <c r="N93" s="211"/>
      <c r="O93" s="211"/>
      <c r="P93" s="211"/>
      <c r="Q93" s="211">
        <v>175000</v>
      </c>
      <c r="R93" s="210">
        <f t="shared" si="3"/>
        <v>175000</v>
      </c>
    </row>
    <row r="94" spans="1:19" s="187" customFormat="1" ht="31.5" hidden="1" x14ac:dyDescent="0.2">
      <c r="A94" s="202"/>
      <c r="B94" s="226" t="s">
        <v>448</v>
      </c>
      <c r="C94" s="242" t="s">
        <v>449</v>
      </c>
      <c r="D94" s="727" t="s">
        <v>148</v>
      </c>
      <c r="E94" s="740" t="s">
        <v>447</v>
      </c>
      <c r="F94" s="224">
        <f t="shared" si="15"/>
        <v>0</v>
      </c>
      <c r="G94" s="243"/>
      <c r="H94" s="211"/>
      <c r="I94" s="207"/>
      <c r="J94" s="207"/>
      <c r="K94" s="224">
        <f t="shared" si="5"/>
        <v>0</v>
      </c>
      <c r="L94" s="211"/>
      <c r="M94" s="211"/>
      <c r="N94" s="211"/>
      <c r="O94" s="211"/>
      <c r="P94" s="211"/>
      <c r="Q94" s="211"/>
      <c r="R94" s="210">
        <f t="shared" si="3"/>
        <v>0</v>
      </c>
    </row>
    <row r="95" spans="1:19" s="187" customFormat="1" ht="63" hidden="1" x14ac:dyDescent="0.2">
      <c r="A95" s="202"/>
      <c r="B95" s="228"/>
      <c r="C95" s="232"/>
      <c r="D95" s="724"/>
      <c r="E95" s="486" t="s">
        <v>445</v>
      </c>
      <c r="F95" s="205">
        <f t="shared" si="15"/>
        <v>0</v>
      </c>
      <c r="G95" s="241"/>
      <c r="H95" s="207"/>
      <c r="I95" s="207"/>
      <c r="J95" s="207"/>
      <c r="K95" s="224">
        <f>N95+L95</f>
        <v>0</v>
      </c>
      <c r="L95" s="211"/>
      <c r="M95" s="211"/>
      <c r="N95" s="211"/>
      <c r="O95" s="211"/>
      <c r="P95" s="211"/>
      <c r="Q95" s="211"/>
      <c r="R95" s="210">
        <f t="shared" si="3"/>
        <v>0</v>
      </c>
    </row>
    <row r="96" spans="1:19" s="187" customFormat="1" ht="47.25" hidden="1" x14ac:dyDescent="0.2">
      <c r="A96" s="202"/>
      <c r="B96" s="228" t="s">
        <v>150</v>
      </c>
      <c r="C96" s="232" t="s">
        <v>29</v>
      </c>
      <c r="D96" s="724" t="s">
        <v>151</v>
      </c>
      <c r="E96" s="486" t="s">
        <v>152</v>
      </c>
      <c r="F96" s="205">
        <f t="shared" si="15"/>
        <v>0</v>
      </c>
      <c r="G96" s="207"/>
      <c r="H96" s="207"/>
      <c r="I96" s="207"/>
      <c r="J96" s="207"/>
      <c r="K96" s="224">
        <f t="shared" si="5"/>
        <v>0</v>
      </c>
      <c r="L96" s="211"/>
      <c r="M96" s="211"/>
      <c r="N96" s="211"/>
      <c r="O96" s="211"/>
      <c r="P96" s="211"/>
      <c r="Q96" s="211"/>
      <c r="R96" s="210">
        <f t="shared" si="3"/>
        <v>0</v>
      </c>
    </row>
    <row r="97" spans="1:18" s="187" customFormat="1" ht="15.75" hidden="1" x14ac:dyDescent="0.2">
      <c r="A97" s="202"/>
      <c r="B97" s="228" t="s">
        <v>450</v>
      </c>
      <c r="C97" s="232" t="s">
        <v>451</v>
      </c>
      <c r="D97" s="724" t="s">
        <v>155</v>
      </c>
      <c r="E97" s="486" t="s">
        <v>452</v>
      </c>
      <c r="F97" s="205">
        <f t="shared" si="15"/>
        <v>0</v>
      </c>
      <c r="G97" s="207"/>
      <c r="H97" s="207"/>
      <c r="I97" s="207"/>
      <c r="J97" s="207"/>
      <c r="K97" s="224">
        <f t="shared" si="5"/>
        <v>0</v>
      </c>
      <c r="L97" s="211"/>
      <c r="M97" s="211"/>
      <c r="N97" s="211"/>
      <c r="O97" s="211"/>
      <c r="P97" s="211"/>
      <c r="Q97" s="211"/>
      <c r="R97" s="210">
        <f t="shared" si="3"/>
        <v>0</v>
      </c>
    </row>
    <row r="98" spans="1:18" s="187" customFormat="1" ht="15.75" hidden="1" x14ac:dyDescent="0.2">
      <c r="A98" s="202"/>
      <c r="B98" s="231" t="s">
        <v>453</v>
      </c>
      <c r="C98" s="232"/>
      <c r="D98" s="724"/>
      <c r="E98" s="749" t="s">
        <v>454</v>
      </c>
      <c r="F98" s="224"/>
      <c r="G98" s="224"/>
      <c r="H98" s="224"/>
      <c r="I98" s="224"/>
      <c r="J98" s="224"/>
      <c r="K98" s="224">
        <f t="shared" si="5"/>
        <v>0</v>
      </c>
      <c r="L98" s="224"/>
      <c r="M98" s="224"/>
      <c r="N98" s="224"/>
      <c r="O98" s="224"/>
      <c r="P98" s="224"/>
      <c r="Q98" s="224"/>
      <c r="R98" s="210">
        <f t="shared" si="3"/>
        <v>0</v>
      </c>
    </row>
    <row r="99" spans="1:18" s="187" customFormat="1" ht="31.5" hidden="1" x14ac:dyDescent="0.2">
      <c r="A99" s="202"/>
      <c r="B99" s="231" t="s">
        <v>153</v>
      </c>
      <c r="C99" s="232" t="s">
        <v>154</v>
      </c>
      <c r="D99" s="724" t="s">
        <v>155</v>
      </c>
      <c r="E99" s="749" t="s">
        <v>156</v>
      </c>
      <c r="F99" s="224">
        <f t="shared" ref="F99:F105" si="16">G99+J99</f>
        <v>0</v>
      </c>
      <c r="G99" s="211"/>
      <c r="H99" s="211"/>
      <c r="I99" s="211"/>
      <c r="J99" s="211"/>
      <c r="K99" s="224">
        <f t="shared" si="5"/>
        <v>0</v>
      </c>
      <c r="L99" s="211"/>
      <c r="M99" s="211"/>
      <c r="N99" s="211"/>
      <c r="O99" s="211"/>
      <c r="P99" s="211"/>
      <c r="Q99" s="211"/>
      <c r="R99" s="210">
        <f t="shared" ref="R99:R107" si="17">F99+K99</f>
        <v>0</v>
      </c>
    </row>
    <row r="100" spans="1:18" s="187" customFormat="1" ht="47.25" hidden="1" x14ac:dyDescent="0.2">
      <c r="A100" s="202"/>
      <c r="B100" s="231"/>
      <c r="C100" s="232"/>
      <c r="D100" s="724"/>
      <c r="E100" s="486" t="s">
        <v>444</v>
      </c>
      <c r="F100" s="224">
        <f t="shared" si="16"/>
        <v>0</v>
      </c>
      <c r="G100" s="224"/>
      <c r="H100" s="224"/>
      <c r="I100" s="224"/>
      <c r="J100" s="211"/>
      <c r="K100" s="224">
        <f t="shared" si="5"/>
        <v>0</v>
      </c>
      <c r="L100" s="211"/>
      <c r="M100" s="211"/>
      <c r="N100" s="211"/>
      <c r="O100" s="211"/>
      <c r="P100" s="211"/>
      <c r="Q100" s="211"/>
      <c r="R100" s="210">
        <f t="shared" si="17"/>
        <v>0</v>
      </c>
    </row>
    <row r="101" spans="1:18" s="187" customFormat="1" ht="15.75" x14ac:dyDescent="0.2">
      <c r="A101" s="202"/>
      <c r="B101" s="231" t="s">
        <v>157</v>
      </c>
      <c r="C101" s="232" t="s">
        <v>158</v>
      </c>
      <c r="D101" s="724" t="s">
        <v>155</v>
      </c>
      <c r="E101" s="749" t="s">
        <v>159</v>
      </c>
      <c r="F101" s="224">
        <f t="shared" si="16"/>
        <v>1810</v>
      </c>
      <c r="G101" s="211">
        <v>1810</v>
      </c>
      <c r="H101" s="211"/>
      <c r="I101" s="211"/>
      <c r="J101" s="211"/>
      <c r="K101" s="224">
        <f t="shared" si="5"/>
        <v>0</v>
      </c>
      <c r="L101" s="211"/>
      <c r="M101" s="211"/>
      <c r="N101" s="211"/>
      <c r="O101" s="211"/>
      <c r="P101" s="211"/>
      <c r="Q101" s="211"/>
      <c r="R101" s="210">
        <f t="shared" si="17"/>
        <v>1810</v>
      </c>
    </row>
    <row r="102" spans="1:18" s="187" customFormat="1" ht="15.75" hidden="1" x14ac:dyDescent="0.2">
      <c r="A102" s="202"/>
      <c r="B102" s="228"/>
      <c r="C102" s="212"/>
      <c r="D102" s="721"/>
      <c r="E102" s="486"/>
      <c r="F102" s="224">
        <f t="shared" si="16"/>
        <v>0</v>
      </c>
      <c r="G102" s="207"/>
      <c r="H102" s="207"/>
      <c r="I102" s="207"/>
      <c r="J102" s="207"/>
      <c r="K102" s="224">
        <f t="shared" si="5"/>
        <v>0</v>
      </c>
      <c r="L102" s="211"/>
      <c r="M102" s="211"/>
      <c r="N102" s="211"/>
      <c r="O102" s="211"/>
      <c r="P102" s="211"/>
      <c r="Q102" s="211"/>
      <c r="R102" s="210">
        <f t="shared" si="17"/>
        <v>0</v>
      </c>
    </row>
    <row r="103" spans="1:18" s="187" customFormat="1" ht="31.5" hidden="1" x14ac:dyDescent="0.2">
      <c r="A103" s="202"/>
      <c r="B103" s="228" t="s">
        <v>455</v>
      </c>
      <c r="C103" s="232" t="s">
        <v>456</v>
      </c>
      <c r="D103" s="724" t="s">
        <v>155</v>
      </c>
      <c r="E103" s="749" t="s">
        <v>457</v>
      </c>
      <c r="F103" s="224">
        <f t="shared" si="16"/>
        <v>0</v>
      </c>
      <c r="G103" s="211"/>
      <c r="H103" s="211"/>
      <c r="I103" s="207"/>
      <c r="J103" s="207"/>
      <c r="K103" s="224"/>
      <c r="L103" s="211"/>
      <c r="M103" s="211"/>
      <c r="N103" s="211"/>
      <c r="O103" s="211"/>
      <c r="P103" s="211"/>
      <c r="Q103" s="211"/>
      <c r="R103" s="210">
        <f t="shared" si="17"/>
        <v>0</v>
      </c>
    </row>
    <row r="104" spans="1:18" s="187" customFormat="1" ht="31.5" hidden="1" x14ac:dyDescent="0.2">
      <c r="A104" s="202"/>
      <c r="B104" s="226" t="s">
        <v>458</v>
      </c>
      <c r="C104" s="242" t="s">
        <v>459</v>
      </c>
      <c r="D104" s="727" t="s">
        <v>155</v>
      </c>
      <c r="E104" s="740" t="s">
        <v>460</v>
      </c>
      <c r="F104" s="225">
        <f t="shared" si="16"/>
        <v>0</v>
      </c>
      <c r="G104" s="221"/>
      <c r="H104" s="221"/>
      <c r="I104" s="207"/>
      <c r="J104" s="207"/>
      <c r="K104" s="224"/>
      <c r="L104" s="211"/>
      <c r="M104" s="211"/>
      <c r="N104" s="211"/>
      <c r="O104" s="211"/>
      <c r="P104" s="211"/>
      <c r="Q104" s="211"/>
      <c r="R104" s="210">
        <f t="shared" si="17"/>
        <v>0</v>
      </c>
    </row>
    <row r="105" spans="1:18" s="187" customFormat="1" ht="31.5" hidden="1" x14ac:dyDescent="0.2">
      <c r="A105" s="202"/>
      <c r="B105" s="226" t="s">
        <v>453</v>
      </c>
      <c r="C105" s="219" t="s">
        <v>461</v>
      </c>
      <c r="D105" s="723" t="s">
        <v>155</v>
      </c>
      <c r="E105" s="740" t="s">
        <v>462</v>
      </c>
      <c r="F105" s="225">
        <f t="shared" si="16"/>
        <v>0</v>
      </c>
      <c r="G105" s="244"/>
      <c r="H105" s="227"/>
      <c r="I105" s="227"/>
      <c r="J105" s="207"/>
      <c r="K105" s="224">
        <f>N105+L105</f>
        <v>0</v>
      </c>
      <c r="L105" s="211"/>
      <c r="M105" s="211"/>
      <c r="N105" s="211"/>
      <c r="O105" s="211"/>
      <c r="P105" s="211"/>
      <c r="Q105" s="211"/>
      <c r="R105" s="210">
        <f t="shared" si="17"/>
        <v>0</v>
      </c>
    </row>
    <row r="106" spans="1:18" s="187" customFormat="1" ht="63" hidden="1" x14ac:dyDescent="0.2">
      <c r="A106" s="202"/>
      <c r="B106" s="226" t="s">
        <v>463</v>
      </c>
      <c r="C106" s="219" t="s">
        <v>464</v>
      </c>
      <c r="D106" s="723" t="s">
        <v>155</v>
      </c>
      <c r="E106" s="740" t="s">
        <v>465</v>
      </c>
      <c r="F106" s="225">
        <f>G106+J106</f>
        <v>0</v>
      </c>
      <c r="G106" s="244"/>
      <c r="H106" s="227"/>
      <c r="I106" s="207"/>
      <c r="J106" s="207"/>
      <c r="K106" s="224">
        <f>N106+L106</f>
        <v>0</v>
      </c>
      <c r="L106" s="211"/>
      <c r="M106" s="211"/>
      <c r="N106" s="211"/>
      <c r="O106" s="211"/>
      <c r="P106" s="211"/>
      <c r="Q106" s="211"/>
      <c r="R106" s="210">
        <f t="shared" si="17"/>
        <v>0</v>
      </c>
    </row>
    <row r="107" spans="1:18" s="187" customFormat="1" ht="63" x14ac:dyDescent="0.2">
      <c r="A107" s="202"/>
      <c r="B107" s="226" t="s">
        <v>160</v>
      </c>
      <c r="C107" s="219" t="s">
        <v>47</v>
      </c>
      <c r="D107" s="723" t="s">
        <v>39</v>
      </c>
      <c r="E107" s="740" t="s">
        <v>48</v>
      </c>
      <c r="F107" s="225">
        <f>G107+J107</f>
        <v>-195000</v>
      </c>
      <c r="G107" s="227">
        <v>-195000</v>
      </c>
      <c r="H107" s="245"/>
      <c r="I107" s="207"/>
      <c r="J107" s="207"/>
      <c r="K107" s="224"/>
      <c r="L107" s="211"/>
      <c r="M107" s="211"/>
      <c r="N107" s="211"/>
      <c r="O107" s="211"/>
      <c r="P107" s="211"/>
      <c r="Q107" s="211"/>
      <c r="R107" s="210">
        <f t="shared" si="17"/>
        <v>-195000</v>
      </c>
    </row>
    <row r="108" spans="1:18" s="187" customFormat="1" ht="31.5" x14ac:dyDescent="0.2">
      <c r="A108" s="202"/>
      <c r="B108" s="662" t="s">
        <v>743</v>
      </c>
      <c r="C108" s="219"/>
      <c r="D108" s="723"/>
      <c r="E108" s="741" t="s">
        <v>744</v>
      </c>
      <c r="F108" s="663">
        <f>F109</f>
        <v>247509</v>
      </c>
      <c r="G108" s="663">
        <f t="shared" ref="G108:R108" si="18">G109</f>
        <v>247509</v>
      </c>
      <c r="H108" s="225">
        <f t="shared" si="18"/>
        <v>-200000</v>
      </c>
      <c r="I108" s="225">
        <f t="shared" si="18"/>
        <v>0</v>
      </c>
      <c r="J108" s="225">
        <f t="shared" si="18"/>
        <v>0</v>
      </c>
      <c r="K108" s="224">
        <f t="shared" ref="K108:K115" si="19">N108+L108</f>
        <v>0</v>
      </c>
      <c r="L108" s="225">
        <f t="shared" si="18"/>
        <v>0</v>
      </c>
      <c r="M108" s="225">
        <f t="shared" si="18"/>
        <v>0</v>
      </c>
      <c r="N108" s="225">
        <f t="shared" si="18"/>
        <v>0</v>
      </c>
      <c r="O108" s="225">
        <f t="shared" si="18"/>
        <v>0</v>
      </c>
      <c r="P108" s="225">
        <f t="shared" si="18"/>
        <v>0</v>
      </c>
      <c r="Q108" s="225">
        <f t="shared" si="18"/>
        <v>0</v>
      </c>
      <c r="R108" s="750">
        <f t="shared" si="18"/>
        <v>247509</v>
      </c>
    </row>
    <row r="109" spans="1:18" s="187" customFormat="1" ht="31.5" x14ac:dyDescent="0.2">
      <c r="A109" s="202"/>
      <c r="B109" s="662" t="s">
        <v>745</v>
      </c>
      <c r="C109" s="219"/>
      <c r="D109" s="723"/>
      <c r="E109" s="741" t="s">
        <v>744</v>
      </c>
      <c r="F109" s="663">
        <f>F111+F112+F114+F116+F119+F120+F122+F124+F125+F126+F127+F128+F129+F130</f>
        <v>247509</v>
      </c>
      <c r="G109" s="663">
        <f>G111+G112+G114+G116+G119+G120+G122+G124+G125+G126+G127+G128+G129+G130</f>
        <v>247509</v>
      </c>
      <c r="H109" s="225">
        <f t="shared" ref="H109:R109" si="20">H111+H112+H114+H116+H119+H120+H122+H124+H125+H126+H127+H128+H129+H130</f>
        <v>-200000</v>
      </c>
      <c r="I109" s="225">
        <f t="shared" si="20"/>
        <v>0</v>
      </c>
      <c r="J109" s="225">
        <f t="shared" si="20"/>
        <v>0</v>
      </c>
      <c r="K109" s="225">
        <f t="shared" si="20"/>
        <v>0</v>
      </c>
      <c r="L109" s="225">
        <f t="shared" si="20"/>
        <v>0</v>
      </c>
      <c r="M109" s="225">
        <f t="shared" si="20"/>
        <v>0</v>
      </c>
      <c r="N109" s="225">
        <f t="shared" si="20"/>
        <v>0</v>
      </c>
      <c r="O109" s="225">
        <f t="shared" si="20"/>
        <v>0</v>
      </c>
      <c r="P109" s="225">
        <f t="shared" si="20"/>
        <v>0</v>
      </c>
      <c r="Q109" s="225">
        <f t="shared" si="20"/>
        <v>0</v>
      </c>
      <c r="R109" s="750">
        <f t="shared" si="20"/>
        <v>247509</v>
      </c>
    </row>
    <row r="110" spans="1:18" s="187" customFormat="1" ht="31.5" hidden="1" x14ac:dyDescent="0.2">
      <c r="A110" s="202"/>
      <c r="B110" s="226"/>
      <c r="C110" s="520"/>
      <c r="D110" s="728"/>
      <c r="E110" s="740" t="s">
        <v>402</v>
      </c>
      <c r="F110" s="225">
        <f>F113+F115</f>
        <v>0</v>
      </c>
      <c r="G110" s="225">
        <f t="shared" ref="G110:R110" si="21">G113+G115</f>
        <v>0</v>
      </c>
      <c r="H110" s="225">
        <f t="shared" si="21"/>
        <v>0</v>
      </c>
      <c r="I110" s="225">
        <f t="shared" si="21"/>
        <v>0</v>
      </c>
      <c r="J110" s="225">
        <f t="shared" si="21"/>
        <v>0</v>
      </c>
      <c r="K110" s="224">
        <f t="shared" si="19"/>
        <v>0</v>
      </c>
      <c r="L110" s="225">
        <f t="shared" si="21"/>
        <v>0</v>
      </c>
      <c r="M110" s="225">
        <f t="shared" si="21"/>
        <v>0</v>
      </c>
      <c r="N110" s="225">
        <f t="shared" si="21"/>
        <v>0</v>
      </c>
      <c r="O110" s="225">
        <f t="shared" si="21"/>
        <v>0</v>
      </c>
      <c r="P110" s="225">
        <f t="shared" si="21"/>
        <v>0</v>
      </c>
      <c r="Q110" s="225">
        <f t="shared" si="21"/>
        <v>0</v>
      </c>
      <c r="R110" s="751">
        <f t="shared" si="21"/>
        <v>0</v>
      </c>
    </row>
    <row r="111" spans="1:18" s="187" customFormat="1" ht="47.25" hidden="1" x14ac:dyDescent="0.2">
      <c r="A111" s="202"/>
      <c r="B111" s="237" t="s">
        <v>688</v>
      </c>
      <c r="C111" s="238" t="s">
        <v>440</v>
      </c>
      <c r="D111" s="726" t="s">
        <v>19</v>
      </c>
      <c r="E111" s="749" t="s">
        <v>441</v>
      </c>
      <c r="F111" s="205">
        <f t="shared" ref="F111:F119" si="22">G111+J111</f>
        <v>0</v>
      </c>
      <c r="G111" s="227"/>
      <c r="H111" s="221"/>
      <c r="I111" s="207"/>
      <c r="J111" s="207"/>
      <c r="K111" s="224">
        <f t="shared" si="19"/>
        <v>0</v>
      </c>
      <c r="L111" s="211"/>
      <c r="M111" s="211"/>
      <c r="N111" s="211"/>
      <c r="O111" s="211"/>
      <c r="P111" s="211"/>
      <c r="Q111" s="211"/>
      <c r="R111" s="210">
        <f t="shared" ref="R111:R130" si="23">F111+K111</f>
        <v>0</v>
      </c>
    </row>
    <row r="112" spans="1:18" s="187" customFormat="1" ht="31.5" hidden="1" x14ac:dyDescent="0.2">
      <c r="A112" s="202"/>
      <c r="B112" s="226" t="s">
        <v>689</v>
      </c>
      <c r="C112" s="219" t="s">
        <v>393</v>
      </c>
      <c r="D112" s="723" t="s">
        <v>394</v>
      </c>
      <c r="E112" s="740" t="s">
        <v>395</v>
      </c>
      <c r="F112" s="660">
        <f t="shared" si="22"/>
        <v>0</v>
      </c>
      <c r="G112" s="661"/>
      <c r="H112" s="245"/>
      <c r="I112" s="207"/>
      <c r="J112" s="207"/>
      <c r="K112" s="224">
        <f t="shared" si="19"/>
        <v>0</v>
      </c>
      <c r="L112" s="211"/>
      <c r="M112" s="211"/>
      <c r="N112" s="211"/>
      <c r="O112" s="211"/>
      <c r="P112" s="211"/>
      <c r="Q112" s="211"/>
      <c r="R112" s="664">
        <f t="shared" si="23"/>
        <v>0</v>
      </c>
    </row>
    <row r="113" spans="1:18" s="187" customFormat="1" ht="31.5" hidden="1" x14ac:dyDescent="0.2">
      <c r="A113" s="202"/>
      <c r="B113" s="226"/>
      <c r="C113" s="219"/>
      <c r="D113" s="723"/>
      <c r="E113" s="740" t="s">
        <v>402</v>
      </c>
      <c r="F113" s="205">
        <f t="shared" si="22"/>
        <v>0</v>
      </c>
      <c r="G113" s="227"/>
      <c r="H113" s="245"/>
      <c r="I113" s="207"/>
      <c r="J113" s="207"/>
      <c r="K113" s="224">
        <f t="shared" si="19"/>
        <v>0</v>
      </c>
      <c r="L113" s="211"/>
      <c r="M113" s="211"/>
      <c r="N113" s="211"/>
      <c r="O113" s="211"/>
      <c r="P113" s="211"/>
      <c r="Q113" s="211"/>
      <c r="R113" s="210">
        <f t="shared" si="23"/>
        <v>0</v>
      </c>
    </row>
    <row r="114" spans="1:18" s="187" customFormat="1" ht="47.25" x14ac:dyDescent="0.2">
      <c r="A114" s="202"/>
      <c r="B114" s="226" t="s">
        <v>690</v>
      </c>
      <c r="C114" s="219" t="s">
        <v>397</v>
      </c>
      <c r="D114" s="723" t="s">
        <v>398</v>
      </c>
      <c r="E114" s="740" t="s">
        <v>399</v>
      </c>
      <c r="F114" s="205">
        <f t="shared" si="22"/>
        <v>301509</v>
      </c>
      <c r="G114" s="227">
        <f>271509+30000</f>
        <v>301509</v>
      </c>
      <c r="H114" s="245"/>
      <c r="I114" s="207"/>
      <c r="J114" s="207"/>
      <c r="K114" s="224">
        <f t="shared" si="19"/>
        <v>0</v>
      </c>
      <c r="L114" s="211"/>
      <c r="M114" s="211"/>
      <c r="N114" s="211"/>
      <c r="O114" s="211"/>
      <c r="P114" s="211"/>
      <c r="Q114" s="211"/>
      <c r="R114" s="210">
        <f t="shared" si="23"/>
        <v>301509</v>
      </c>
    </row>
    <row r="115" spans="1:18" s="187" customFormat="1" ht="31.5" hidden="1" x14ac:dyDescent="0.2">
      <c r="A115" s="202"/>
      <c r="B115" s="226"/>
      <c r="C115" s="219"/>
      <c r="D115" s="723"/>
      <c r="E115" s="740" t="s">
        <v>402</v>
      </c>
      <c r="F115" s="205">
        <f t="shared" si="22"/>
        <v>0</v>
      </c>
      <c r="G115" s="227"/>
      <c r="H115" s="245"/>
      <c r="I115" s="207"/>
      <c r="J115" s="207"/>
      <c r="K115" s="224">
        <f t="shared" si="19"/>
        <v>0</v>
      </c>
      <c r="L115" s="211"/>
      <c r="M115" s="211"/>
      <c r="N115" s="211"/>
      <c r="O115" s="211"/>
      <c r="P115" s="211"/>
      <c r="Q115" s="211"/>
      <c r="R115" s="210">
        <f t="shared" si="23"/>
        <v>0</v>
      </c>
    </row>
    <row r="116" spans="1:18" s="187" customFormat="1" ht="31.5" hidden="1" x14ac:dyDescent="0.2">
      <c r="A116" s="202"/>
      <c r="B116" s="222" t="s">
        <v>810</v>
      </c>
      <c r="C116" s="219" t="s">
        <v>404</v>
      </c>
      <c r="D116" s="723" t="s">
        <v>405</v>
      </c>
      <c r="E116" s="738" t="s">
        <v>406</v>
      </c>
      <c r="F116" s="205">
        <f t="shared" si="22"/>
        <v>0</v>
      </c>
      <c r="G116" s="227"/>
      <c r="H116" s="245"/>
      <c r="I116" s="207"/>
      <c r="J116" s="207"/>
      <c r="K116" s="224"/>
      <c r="L116" s="211"/>
      <c r="M116" s="211"/>
      <c r="N116" s="211"/>
      <c r="O116" s="211"/>
      <c r="P116" s="211"/>
      <c r="Q116" s="211"/>
      <c r="R116" s="210">
        <f t="shared" si="23"/>
        <v>0</v>
      </c>
    </row>
    <row r="117" spans="1:18" s="187" customFormat="1" ht="15.75" hidden="1" x14ac:dyDescent="0.2">
      <c r="A117" s="202"/>
      <c r="B117" s="222"/>
      <c r="C117" s="219"/>
      <c r="D117" s="723"/>
      <c r="E117" s="739" t="s">
        <v>360</v>
      </c>
      <c r="F117" s="205">
        <f t="shared" si="22"/>
        <v>0</v>
      </c>
      <c r="G117" s="227"/>
      <c r="H117" s="245"/>
      <c r="I117" s="207"/>
      <c r="J117" s="207"/>
      <c r="K117" s="224"/>
      <c r="L117" s="211"/>
      <c r="M117" s="211"/>
      <c r="N117" s="211"/>
      <c r="O117" s="211"/>
      <c r="P117" s="211"/>
      <c r="Q117" s="211"/>
      <c r="R117" s="210">
        <f t="shared" si="23"/>
        <v>0</v>
      </c>
    </row>
    <row r="118" spans="1:18" s="187" customFormat="1" ht="63" hidden="1" x14ac:dyDescent="0.2">
      <c r="A118" s="202"/>
      <c r="B118" s="222"/>
      <c r="C118" s="219"/>
      <c r="D118" s="723"/>
      <c r="E118" s="738" t="s">
        <v>407</v>
      </c>
      <c r="F118" s="205">
        <f t="shared" si="22"/>
        <v>0</v>
      </c>
      <c r="G118" s="227"/>
      <c r="H118" s="245"/>
      <c r="I118" s="207"/>
      <c r="J118" s="207"/>
      <c r="K118" s="224"/>
      <c r="L118" s="211"/>
      <c r="M118" s="211"/>
      <c r="N118" s="211"/>
      <c r="O118" s="211"/>
      <c r="P118" s="211"/>
      <c r="Q118" s="211"/>
      <c r="R118" s="210">
        <f t="shared" si="23"/>
        <v>0</v>
      </c>
    </row>
    <row r="119" spans="1:18" s="187" customFormat="1" ht="31.5" hidden="1" x14ac:dyDescent="0.2">
      <c r="A119" s="202"/>
      <c r="B119" s="222" t="s">
        <v>819</v>
      </c>
      <c r="C119" s="219" t="s">
        <v>28</v>
      </c>
      <c r="D119" s="723" t="s">
        <v>29</v>
      </c>
      <c r="E119" s="738" t="s">
        <v>409</v>
      </c>
      <c r="F119" s="220">
        <f t="shared" si="22"/>
        <v>0</v>
      </c>
      <c r="G119" s="221"/>
      <c r="H119" s="245"/>
      <c r="I119" s="207"/>
      <c r="J119" s="207"/>
      <c r="K119" s="224"/>
      <c r="L119" s="211"/>
      <c r="M119" s="211"/>
      <c r="N119" s="211"/>
      <c r="O119" s="211"/>
      <c r="P119" s="211"/>
      <c r="Q119" s="211"/>
      <c r="R119" s="210">
        <f t="shared" si="23"/>
        <v>0</v>
      </c>
    </row>
    <row r="120" spans="1:18" s="187" customFormat="1" ht="63" hidden="1" x14ac:dyDescent="0.2">
      <c r="A120" s="202"/>
      <c r="B120" s="222" t="s">
        <v>817</v>
      </c>
      <c r="C120" s="219" t="s">
        <v>34</v>
      </c>
      <c r="D120" s="723" t="s">
        <v>35</v>
      </c>
      <c r="E120" s="740" t="s">
        <v>410</v>
      </c>
      <c r="F120" s="220">
        <f t="shared" ref="F120:F129" si="24">G120+J120</f>
        <v>0</v>
      </c>
      <c r="G120" s="221"/>
      <c r="H120" s="221"/>
      <c r="I120" s="207"/>
      <c r="J120" s="207"/>
      <c r="K120" s="224"/>
      <c r="L120" s="211"/>
      <c r="M120" s="211"/>
      <c r="N120" s="211"/>
      <c r="O120" s="211"/>
      <c r="P120" s="211"/>
      <c r="Q120" s="211"/>
      <c r="R120" s="210">
        <f t="shared" si="23"/>
        <v>0</v>
      </c>
    </row>
    <row r="121" spans="1:18" s="187" customFormat="1" ht="15.75" hidden="1" x14ac:dyDescent="0.2">
      <c r="A121" s="202"/>
      <c r="B121" s="222"/>
      <c r="C121" s="219"/>
      <c r="D121" s="723"/>
      <c r="E121" s="741"/>
      <c r="F121" s="220"/>
      <c r="G121" s="225"/>
      <c r="H121" s="245"/>
      <c r="I121" s="207"/>
      <c r="J121" s="207"/>
      <c r="K121" s="224"/>
      <c r="L121" s="211"/>
      <c r="M121" s="211"/>
      <c r="N121" s="211"/>
      <c r="O121" s="211"/>
      <c r="P121" s="211"/>
      <c r="Q121" s="211"/>
      <c r="R121" s="210">
        <f t="shared" si="23"/>
        <v>0</v>
      </c>
    </row>
    <row r="122" spans="1:18" s="187" customFormat="1" ht="31.5" hidden="1" x14ac:dyDescent="0.2">
      <c r="A122" s="202"/>
      <c r="B122" s="222" t="s">
        <v>818</v>
      </c>
      <c r="C122" s="219" t="s">
        <v>412</v>
      </c>
      <c r="D122" s="723" t="s">
        <v>39</v>
      </c>
      <c r="E122" s="740" t="s">
        <v>413</v>
      </c>
      <c r="F122" s="220">
        <f t="shared" si="24"/>
        <v>0</v>
      </c>
      <c r="G122" s="221"/>
      <c r="H122" s="207"/>
      <c r="I122" s="207"/>
      <c r="J122" s="207"/>
      <c r="K122" s="224"/>
      <c r="L122" s="211"/>
      <c r="M122" s="211"/>
      <c r="N122" s="211"/>
      <c r="O122" s="211"/>
      <c r="P122" s="211"/>
      <c r="Q122" s="211"/>
      <c r="R122" s="210">
        <f t="shared" si="23"/>
        <v>0</v>
      </c>
    </row>
    <row r="123" spans="1:18" s="187" customFormat="1" ht="15.75" hidden="1" x14ac:dyDescent="0.2">
      <c r="A123" s="202"/>
      <c r="B123" s="222" t="s">
        <v>830</v>
      </c>
      <c r="C123" s="219" t="s">
        <v>42</v>
      </c>
      <c r="D123" s="723" t="s">
        <v>39</v>
      </c>
      <c r="E123" s="740" t="s">
        <v>43</v>
      </c>
      <c r="F123" s="220">
        <f t="shared" si="24"/>
        <v>0</v>
      </c>
      <c r="G123" s="221"/>
      <c r="H123" s="245"/>
      <c r="I123" s="207"/>
      <c r="J123" s="207"/>
      <c r="K123" s="224"/>
      <c r="L123" s="211"/>
      <c r="M123" s="211"/>
      <c r="N123" s="211"/>
      <c r="O123" s="211"/>
      <c r="P123" s="211"/>
      <c r="Q123" s="211"/>
      <c r="R123" s="210">
        <f t="shared" si="23"/>
        <v>0</v>
      </c>
    </row>
    <row r="124" spans="1:18" s="187" customFormat="1" ht="63" x14ac:dyDescent="0.2">
      <c r="A124" s="202"/>
      <c r="B124" s="222" t="s">
        <v>820</v>
      </c>
      <c r="C124" s="219" t="s">
        <v>47</v>
      </c>
      <c r="D124" s="723" t="s">
        <v>39</v>
      </c>
      <c r="E124" s="740" t="s">
        <v>48</v>
      </c>
      <c r="F124" s="220">
        <f t="shared" si="24"/>
        <v>195000</v>
      </c>
      <c r="G124" s="221">
        <v>195000</v>
      </c>
      <c r="H124" s="245"/>
      <c r="I124" s="207"/>
      <c r="J124" s="207"/>
      <c r="K124" s="224"/>
      <c r="L124" s="211"/>
      <c r="M124" s="211"/>
      <c r="N124" s="211"/>
      <c r="O124" s="211"/>
      <c r="P124" s="211"/>
      <c r="Q124" s="211"/>
      <c r="R124" s="210">
        <f t="shared" si="23"/>
        <v>195000</v>
      </c>
    </row>
    <row r="125" spans="1:18" s="187" customFormat="1" ht="78.75" hidden="1" x14ac:dyDescent="0.2">
      <c r="A125" s="202"/>
      <c r="B125" s="222" t="s">
        <v>821</v>
      </c>
      <c r="C125" s="219">
        <v>3160</v>
      </c>
      <c r="D125" s="723" t="s">
        <v>53</v>
      </c>
      <c r="E125" s="738" t="s">
        <v>54</v>
      </c>
      <c r="F125" s="220">
        <f t="shared" si="24"/>
        <v>0</v>
      </c>
      <c r="G125" s="221"/>
      <c r="H125" s="245"/>
      <c r="I125" s="207"/>
      <c r="J125" s="207"/>
      <c r="K125" s="224"/>
      <c r="L125" s="211"/>
      <c r="M125" s="211"/>
      <c r="N125" s="211"/>
      <c r="O125" s="211"/>
      <c r="P125" s="211"/>
      <c r="Q125" s="211"/>
      <c r="R125" s="210">
        <f t="shared" si="23"/>
        <v>0</v>
      </c>
    </row>
    <row r="126" spans="1:18" s="187" customFormat="1" ht="31.5" hidden="1" x14ac:dyDescent="0.2">
      <c r="A126" s="202"/>
      <c r="B126" s="226" t="s">
        <v>822</v>
      </c>
      <c r="C126" s="219" t="s">
        <v>56</v>
      </c>
      <c r="D126" s="723" t="s">
        <v>57</v>
      </c>
      <c r="E126" s="740" t="s">
        <v>58</v>
      </c>
      <c r="F126" s="220">
        <f t="shared" si="24"/>
        <v>0</v>
      </c>
      <c r="G126" s="227"/>
      <c r="H126" s="245"/>
      <c r="I126" s="207"/>
      <c r="J126" s="207"/>
      <c r="K126" s="224"/>
      <c r="L126" s="211"/>
      <c r="M126" s="211"/>
      <c r="N126" s="211"/>
      <c r="O126" s="211"/>
      <c r="P126" s="211"/>
      <c r="Q126" s="211"/>
      <c r="R126" s="210">
        <f t="shared" si="23"/>
        <v>0</v>
      </c>
    </row>
    <row r="127" spans="1:18" s="187" customFormat="1" ht="47.25" hidden="1" x14ac:dyDescent="0.2">
      <c r="A127" s="202"/>
      <c r="B127" s="228" t="s">
        <v>803</v>
      </c>
      <c r="C127" s="212">
        <v>3192</v>
      </c>
      <c r="D127" s="721">
        <v>1030</v>
      </c>
      <c r="E127" s="486" t="s">
        <v>415</v>
      </c>
      <c r="F127" s="205">
        <f t="shared" si="24"/>
        <v>0</v>
      </c>
      <c r="G127" s="207"/>
      <c r="H127" s="245"/>
      <c r="I127" s="207"/>
      <c r="J127" s="207"/>
      <c r="K127" s="224"/>
      <c r="L127" s="211"/>
      <c r="M127" s="211"/>
      <c r="N127" s="211"/>
      <c r="O127" s="211"/>
      <c r="P127" s="211"/>
      <c r="Q127" s="211"/>
      <c r="R127" s="210">
        <f t="shared" si="23"/>
        <v>0</v>
      </c>
    </row>
    <row r="128" spans="1:18" s="187" customFormat="1" ht="15.75" x14ac:dyDescent="0.2">
      <c r="A128" s="202"/>
      <c r="B128" s="228" t="s">
        <v>823</v>
      </c>
      <c r="C128" s="212" t="s">
        <v>60</v>
      </c>
      <c r="D128" s="721" t="s">
        <v>61</v>
      </c>
      <c r="E128" s="486" t="s">
        <v>62</v>
      </c>
      <c r="F128" s="205">
        <f t="shared" si="24"/>
        <v>-249000</v>
      </c>
      <c r="G128" s="207">
        <v>-249000</v>
      </c>
      <c r="H128" s="221">
        <v>-200000</v>
      </c>
      <c r="I128" s="207"/>
      <c r="J128" s="207"/>
      <c r="K128" s="224"/>
      <c r="L128" s="211"/>
      <c r="M128" s="211"/>
      <c r="N128" s="211"/>
      <c r="O128" s="211"/>
      <c r="P128" s="211"/>
      <c r="Q128" s="211"/>
      <c r="R128" s="210">
        <f t="shared" si="23"/>
        <v>-249000</v>
      </c>
    </row>
    <row r="129" spans="1:19" s="187" customFormat="1" ht="31.5" hidden="1" x14ac:dyDescent="0.2">
      <c r="A129" s="202"/>
      <c r="B129" s="228" t="s">
        <v>824</v>
      </c>
      <c r="C129" s="212" t="s">
        <v>64</v>
      </c>
      <c r="D129" s="721" t="s">
        <v>65</v>
      </c>
      <c r="E129" s="486" t="s">
        <v>66</v>
      </c>
      <c r="F129" s="205">
        <f t="shared" si="24"/>
        <v>0</v>
      </c>
      <c r="G129" s="207"/>
      <c r="H129" s="245"/>
      <c r="I129" s="207"/>
      <c r="J129" s="207"/>
      <c r="K129" s="224"/>
      <c r="L129" s="211"/>
      <c r="M129" s="211"/>
      <c r="N129" s="211"/>
      <c r="O129" s="211"/>
      <c r="P129" s="211"/>
      <c r="Q129" s="211"/>
      <c r="R129" s="210">
        <f t="shared" si="23"/>
        <v>0</v>
      </c>
    </row>
    <row r="130" spans="1:19" s="187" customFormat="1" ht="15.75" hidden="1" x14ac:dyDescent="0.2">
      <c r="A130" s="202"/>
      <c r="B130" s="226"/>
      <c r="C130" s="219"/>
      <c r="D130" s="723"/>
      <c r="E130" s="740"/>
      <c r="F130" s="205">
        <f>G130+J130</f>
        <v>0</v>
      </c>
      <c r="G130" s="227"/>
      <c r="H130" s="245"/>
      <c r="I130" s="207"/>
      <c r="J130" s="207"/>
      <c r="K130" s="224"/>
      <c r="L130" s="211"/>
      <c r="M130" s="211"/>
      <c r="N130" s="211"/>
      <c r="O130" s="211"/>
      <c r="P130" s="211"/>
      <c r="Q130" s="211"/>
      <c r="R130" s="210">
        <f t="shared" si="23"/>
        <v>0</v>
      </c>
    </row>
    <row r="131" spans="1:19" s="187" customFormat="1" ht="31.5" x14ac:dyDescent="0.2">
      <c r="A131" s="202"/>
      <c r="B131" s="203" t="s">
        <v>161</v>
      </c>
      <c r="C131" s="212"/>
      <c r="D131" s="721"/>
      <c r="E131" s="734" t="s">
        <v>466</v>
      </c>
      <c r="F131" s="205">
        <f>F132</f>
        <v>169000</v>
      </c>
      <c r="G131" s="205">
        <f t="shared" ref="G131:R131" si="25">G132</f>
        <v>169000</v>
      </c>
      <c r="H131" s="205">
        <f t="shared" si="25"/>
        <v>0</v>
      </c>
      <c r="I131" s="205">
        <f t="shared" si="25"/>
        <v>0</v>
      </c>
      <c r="J131" s="205">
        <f t="shared" si="25"/>
        <v>0</v>
      </c>
      <c r="K131" s="205">
        <f t="shared" si="25"/>
        <v>0</v>
      </c>
      <c r="L131" s="205">
        <f t="shared" si="25"/>
        <v>0</v>
      </c>
      <c r="M131" s="205">
        <f t="shared" si="25"/>
        <v>0</v>
      </c>
      <c r="N131" s="205">
        <f t="shared" si="25"/>
        <v>0</v>
      </c>
      <c r="O131" s="205">
        <f t="shared" si="25"/>
        <v>0</v>
      </c>
      <c r="P131" s="205">
        <f t="shared" si="25"/>
        <v>0</v>
      </c>
      <c r="Q131" s="205">
        <f t="shared" si="25"/>
        <v>0</v>
      </c>
      <c r="R131" s="210">
        <f t="shared" si="25"/>
        <v>169000</v>
      </c>
    </row>
    <row r="132" spans="1:19" s="187" customFormat="1" ht="31.5" x14ac:dyDescent="0.2">
      <c r="A132" s="202"/>
      <c r="B132" s="203" t="s">
        <v>468</v>
      </c>
      <c r="C132" s="204" t="s">
        <v>442</v>
      </c>
      <c r="D132" s="721"/>
      <c r="E132" s="734" t="s">
        <v>466</v>
      </c>
      <c r="F132" s="205">
        <f>F133+F136+F137+F138+F139+F140+F141+F142+F143</f>
        <v>169000</v>
      </c>
      <c r="G132" s="205">
        <f>G133+G136+G137+G138+G139+G140+G141+G142+G143</f>
        <v>169000</v>
      </c>
      <c r="H132" s="205">
        <f t="shared" ref="H132:R132" si="26">H133+H136+H137+H138+H139+H140+H141+H142+H143</f>
        <v>0</v>
      </c>
      <c r="I132" s="205">
        <f t="shared" si="26"/>
        <v>0</v>
      </c>
      <c r="J132" s="205">
        <f t="shared" si="26"/>
        <v>0</v>
      </c>
      <c r="K132" s="205">
        <f t="shared" si="26"/>
        <v>0</v>
      </c>
      <c r="L132" s="205">
        <f t="shared" si="26"/>
        <v>0</v>
      </c>
      <c r="M132" s="205">
        <f t="shared" si="26"/>
        <v>0</v>
      </c>
      <c r="N132" s="205">
        <f t="shared" si="26"/>
        <v>0</v>
      </c>
      <c r="O132" s="205">
        <f t="shared" si="26"/>
        <v>0</v>
      </c>
      <c r="P132" s="205">
        <f t="shared" si="26"/>
        <v>0</v>
      </c>
      <c r="Q132" s="205">
        <f t="shared" si="26"/>
        <v>0</v>
      </c>
      <c r="R132" s="210">
        <f t="shared" si="26"/>
        <v>169000</v>
      </c>
    </row>
    <row r="133" spans="1:19" s="187" customFormat="1" ht="47.25" x14ac:dyDescent="0.2">
      <c r="A133" s="202"/>
      <c r="B133" s="237" t="s">
        <v>467</v>
      </c>
      <c r="C133" s="238" t="s">
        <v>440</v>
      </c>
      <c r="D133" s="726" t="s">
        <v>19</v>
      </c>
      <c r="E133" s="749" t="s">
        <v>441</v>
      </c>
      <c r="F133" s="205">
        <f>G133+J133</f>
        <v>1500</v>
      </c>
      <c r="G133" s="211">
        <v>1500</v>
      </c>
      <c r="H133" s="224"/>
      <c r="I133" s="224"/>
      <c r="J133" s="224"/>
      <c r="K133" s="224"/>
      <c r="L133" s="224"/>
      <c r="M133" s="224"/>
      <c r="N133" s="224"/>
      <c r="O133" s="224"/>
      <c r="P133" s="224"/>
      <c r="Q133" s="224"/>
      <c r="R133" s="210">
        <f>F133+K133</f>
        <v>1500</v>
      </c>
    </row>
    <row r="134" spans="1:19" s="187" customFormat="1" ht="15.75" hidden="1" x14ac:dyDescent="0.2">
      <c r="A134" s="202"/>
      <c r="B134" s="203"/>
      <c r="C134" s="204"/>
      <c r="D134" s="721"/>
      <c r="E134" s="734"/>
      <c r="F134" s="224"/>
      <c r="G134" s="224"/>
      <c r="H134" s="224"/>
      <c r="I134" s="224"/>
      <c r="J134" s="224"/>
      <c r="K134" s="224">
        <f t="shared" ref="K134:Q134" si="27">K139+K140+K136+K141+K137+K142+K143+K138+K135</f>
        <v>0</v>
      </c>
      <c r="L134" s="224">
        <f t="shared" si="27"/>
        <v>0</v>
      </c>
      <c r="M134" s="224">
        <f t="shared" si="27"/>
        <v>0</v>
      </c>
      <c r="N134" s="224">
        <f t="shared" si="27"/>
        <v>0</v>
      </c>
      <c r="O134" s="224">
        <f t="shared" si="27"/>
        <v>0</v>
      </c>
      <c r="P134" s="224">
        <f t="shared" si="27"/>
        <v>0</v>
      </c>
      <c r="Q134" s="224">
        <f t="shared" si="27"/>
        <v>0</v>
      </c>
      <c r="R134" s="752"/>
      <c r="S134" s="239"/>
    </row>
    <row r="135" spans="1:19" s="187" customFormat="1" ht="15.75" hidden="1" x14ac:dyDescent="0.2">
      <c r="A135" s="202"/>
      <c r="B135" s="237"/>
      <c r="C135" s="238"/>
      <c r="D135" s="726"/>
      <c r="E135" s="749"/>
      <c r="F135" s="205"/>
      <c r="G135" s="224"/>
      <c r="H135" s="224"/>
      <c r="I135" s="224"/>
      <c r="J135" s="224"/>
      <c r="K135" s="224"/>
      <c r="L135" s="224"/>
      <c r="M135" s="224"/>
      <c r="N135" s="224"/>
      <c r="O135" s="224"/>
      <c r="P135" s="224"/>
      <c r="Q135" s="224"/>
      <c r="R135" s="210"/>
      <c r="S135" s="239"/>
    </row>
    <row r="136" spans="1:19" s="187" customFormat="1" ht="15.75" hidden="1" x14ac:dyDescent="0.2">
      <c r="A136" s="202"/>
      <c r="B136" s="228" t="s">
        <v>163</v>
      </c>
      <c r="C136" s="232" t="s">
        <v>164</v>
      </c>
      <c r="D136" s="724" t="s">
        <v>151</v>
      </c>
      <c r="E136" s="486" t="s">
        <v>469</v>
      </c>
      <c r="F136" s="205">
        <f t="shared" ref="F136:F143" si="28">G136+J136</f>
        <v>0</v>
      </c>
      <c r="G136" s="207"/>
      <c r="H136" s="207"/>
      <c r="I136" s="207"/>
      <c r="J136" s="207"/>
      <c r="K136" s="224">
        <f t="shared" ref="K136:K149" si="29">N136+L136</f>
        <v>0</v>
      </c>
      <c r="L136" s="211"/>
      <c r="M136" s="211"/>
      <c r="N136" s="211"/>
      <c r="O136" s="211"/>
      <c r="P136" s="211"/>
      <c r="Q136" s="211"/>
      <c r="R136" s="210">
        <f t="shared" ref="R136:R149" si="30">F136+K136</f>
        <v>0</v>
      </c>
    </row>
    <row r="137" spans="1:19" s="187" customFormat="1" ht="15.75" hidden="1" x14ac:dyDescent="0.2">
      <c r="A137" s="202"/>
      <c r="B137" s="228" t="s">
        <v>470</v>
      </c>
      <c r="C137" s="232" t="s">
        <v>471</v>
      </c>
      <c r="D137" s="724" t="s">
        <v>472</v>
      </c>
      <c r="E137" s="486" t="s">
        <v>473</v>
      </c>
      <c r="F137" s="205">
        <f t="shared" si="28"/>
        <v>0</v>
      </c>
      <c r="G137" s="207"/>
      <c r="H137" s="207"/>
      <c r="I137" s="207"/>
      <c r="J137" s="205"/>
      <c r="K137" s="208">
        <f t="shared" si="29"/>
        <v>0</v>
      </c>
      <c r="L137" s="213"/>
      <c r="M137" s="213"/>
      <c r="N137" s="208"/>
      <c r="O137" s="208"/>
      <c r="P137" s="213">
        <f>O137</f>
        <v>0</v>
      </c>
      <c r="Q137" s="213"/>
      <c r="R137" s="210">
        <f t="shared" si="30"/>
        <v>0</v>
      </c>
    </row>
    <row r="138" spans="1:19" s="187" customFormat="1" ht="25.5" hidden="1" customHeight="1" x14ac:dyDescent="0.2">
      <c r="A138" s="202"/>
      <c r="B138" s="228" t="s">
        <v>474</v>
      </c>
      <c r="C138" s="232" t="s">
        <v>475</v>
      </c>
      <c r="D138" s="724" t="s">
        <v>472</v>
      </c>
      <c r="E138" s="486" t="s">
        <v>476</v>
      </c>
      <c r="F138" s="205">
        <f t="shared" si="28"/>
        <v>0</v>
      </c>
      <c r="G138" s="207"/>
      <c r="H138" s="207"/>
      <c r="I138" s="207"/>
      <c r="J138" s="205"/>
      <c r="K138" s="224">
        <f t="shared" si="29"/>
        <v>0</v>
      </c>
      <c r="L138" s="211"/>
      <c r="M138" s="211"/>
      <c r="N138" s="224"/>
      <c r="O138" s="208"/>
      <c r="P138" s="213"/>
      <c r="Q138" s="213"/>
      <c r="R138" s="210">
        <f t="shared" si="30"/>
        <v>0</v>
      </c>
    </row>
    <row r="139" spans="1:19" s="187" customFormat="1" ht="47.25" x14ac:dyDescent="0.2">
      <c r="A139" s="202"/>
      <c r="B139" s="228" t="s">
        <v>477</v>
      </c>
      <c r="C139" s="232" t="s">
        <v>478</v>
      </c>
      <c r="D139" s="724" t="s">
        <v>479</v>
      </c>
      <c r="E139" s="486" t="s">
        <v>480</v>
      </c>
      <c r="F139" s="205">
        <f t="shared" si="28"/>
        <v>166000</v>
      </c>
      <c r="G139" s="207">
        <f>48000+76500+43000-1500</f>
        <v>166000</v>
      </c>
      <c r="H139" s="207"/>
      <c r="I139" s="207"/>
      <c r="J139" s="207"/>
      <c r="K139" s="224">
        <f t="shared" si="29"/>
        <v>0</v>
      </c>
      <c r="L139" s="211"/>
      <c r="M139" s="211"/>
      <c r="N139" s="211"/>
      <c r="O139" s="213"/>
      <c r="P139" s="213"/>
      <c r="Q139" s="213"/>
      <c r="R139" s="210">
        <f t="shared" si="30"/>
        <v>166000</v>
      </c>
    </row>
    <row r="140" spans="1:19" s="187" customFormat="1" ht="32.25" thickBot="1" x14ac:dyDescent="0.25">
      <c r="A140" s="202"/>
      <c r="B140" s="228" t="s">
        <v>481</v>
      </c>
      <c r="C140" s="232" t="s">
        <v>482</v>
      </c>
      <c r="D140" s="724" t="s">
        <v>168</v>
      </c>
      <c r="E140" s="486" t="s">
        <v>483</v>
      </c>
      <c r="F140" s="205">
        <f t="shared" si="28"/>
        <v>1500</v>
      </c>
      <c r="G140" s="207">
        <v>1500</v>
      </c>
      <c r="H140" s="207"/>
      <c r="I140" s="207"/>
      <c r="J140" s="207"/>
      <c r="K140" s="224">
        <f t="shared" si="29"/>
        <v>0</v>
      </c>
      <c r="L140" s="213"/>
      <c r="M140" s="213"/>
      <c r="N140" s="213"/>
      <c r="O140" s="213"/>
      <c r="P140" s="213">
        <f>O140</f>
        <v>0</v>
      </c>
      <c r="Q140" s="213">
        <f>O140</f>
        <v>0</v>
      </c>
      <c r="R140" s="210">
        <f t="shared" si="30"/>
        <v>1500</v>
      </c>
    </row>
    <row r="141" spans="1:19" s="187" customFormat="1" ht="15.75" hidden="1" x14ac:dyDescent="0.2">
      <c r="A141" s="202"/>
      <c r="B141" s="228" t="s">
        <v>166</v>
      </c>
      <c r="C141" s="232" t="s">
        <v>167</v>
      </c>
      <c r="D141" s="724" t="s">
        <v>168</v>
      </c>
      <c r="E141" s="486" t="s">
        <v>169</v>
      </c>
      <c r="F141" s="205">
        <f t="shared" si="28"/>
        <v>0</v>
      </c>
      <c r="G141" s="207"/>
      <c r="H141" s="207"/>
      <c r="I141" s="207"/>
      <c r="J141" s="205"/>
      <c r="K141" s="224">
        <f t="shared" si="29"/>
        <v>0</v>
      </c>
      <c r="L141" s="208"/>
      <c r="M141" s="208"/>
      <c r="N141" s="208"/>
      <c r="O141" s="208"/>
      <c r="P141" s="208"/>
      <c r="Q141" s="208"/>
      <c r="R141" s="210">
        <f t="shared" si="30"/>
        <v>0</v>
      </c>
    </row>
    <row r="142" spans="1:19" s="187" customFormat="1" ht="31.5" hidden="1" x14ac:dyDescent="0.2">
      <c r="A142" s="202"/>
      <c r="B142" s="228" t="s">
        <v>170</v>
      </c>
      <c r="C142" s="232" t="s">
        <v>171</v>
      </c>
      <c r="D142" s="724" t="s">
        <v>172</v>
      </c>
      <c r="E142" s="486" t="s">
        <v>484</v>
      </c>
      <c r="F142" s="205">
        <f t="shared" si="28"/>
        <v>0</v>
      </c>
      <c r="G142" s="207"/>
      <c r="H142" s="207"/>
      <c r="I142" s="207"/>
      <c r="J142" s="207"/>
      <c r="K142" s="224">
        <f t="shared" si="29"/>
        <v>0</v>
      </c>
      <c r="L142" s="213"/>
      <c r="M142" s="213"/>
      <c r="N142" s="213"/>
      <c r="O142" s="213"/>
      <c r="P142" s="213"/>
      <c r="Q142" s="213"/>
      <c r="R142" s="210">
        <f t="shared" si="30"/>
        <v>0</v>
      </c>
    </row>
    <row r="143" spans="1:19" s="187" customFormat="1" ht="31.5" hidden="1" x14ac:dyDescent="0.2">
      <c r="A143" s="202"/>
      <c r="B143" s="231" t="s">
        <v>176</v>
      </c>
      <c r="C143" s="238" t="s">
        <v>177</v>
      </c>
      <c r="D143" s="726" t="s">
        <v>178</v>
      </c>
      <c r="E143" s="749" t="s">
        <v>179</v>
      </c>
      <c r="F143" s="246">
        <f t="shared" si="28"/>
        <v>0</v>
      </c>
      <c r="G143" s="229"/>
      <c r="H143" s="229"/>
      <c r="I143" s="229"/>
      <c r="J143" s="229"/>
      <c r="K143" s="224">
        <f t="shared" si="29"/>
        <v>0</v>
      </c>
      <c r="L143" s="247"/>
      <c r="M143" s="247"/>
      <c r="N143" s="247"/>
      <c r="O143" s="247"/>
      <c r="P143" s="247"/>
      <c r="Q143" s="247"/>
      <c r="R143" s="210">
        <f t="shared" si="30"/>
        <v>0</v>
      </c>
    </row>
    <row r="144" spans="1:19" s="187" customFormat="1" ht="31.5" hidden="1" x14ac:dyDescent="0.2">
      <c r="A144" s="202"/>
      <c r="B144" s="248" t="s">
        <v>485</v>
      </c>
      <c r="C144" s="249"/>
      <c r="D144" s="729"/>
      <c r="E144" s="753" t="s">
        <v>486</v>
      </c>
      <c r="F144" s="246">
        <f>F145</f>
        <v>0</v>
      </c>
      <c r="G144" s="246"/>
      <c r="H144" s="246"/>
      <c r="I144" s="246"/>
      <c r="J144" s="246"/>
      <c r="K144" s="224">
        <f t="shared" si="29"/>
        <v>0</v>
      </c>
      <c r="L144" s="246">
        <f t="shared" ref="L144:Q144" si="31">L145</f>
        <v>0</v>
      </c>
      <c r="M144" s="246">
        <f t="shared" si="31"/>
        <v>0</v>
      </c>
      <c r="N144" s="246">
        <f t="shared" si="31"/>
        <v>0</v>
      </c>
      <c r="O144" s="246">
        <f t="shared" si="31"/>
        <v>0</v>
      </c>
      <c r="P144" s="246">
        <f t="shared" si="31"/>
        <v>0</v>
      </c>
      <c r="Q144" s="246">
        <f t="shared" si="31"/>
        <v>0</v>
      </c>
      <c r="R144" s="210">
        <f t="shared" si="30"/>
        <v>0</v>
      </c>
    </row>
    <row r="145" spans="1:19" s="187" customFormat="1" ht="31.5" hidden="1" x14ac:dyDescent="0.2">
      <c r="A145" s="202"/>
      <c r="B145" s="248" t="s">
        <v>487</v>
      </c>
      <c r="C145" s="249"/>
      <c r="D145" s="729"/>
      <c r="E145" s="753" t="s">
        <v>486</v>
      </c>
      <c r="F145" s="246">
        <f>F146+F149+F147+F148</f>
        <v>0</v>
      </c>
      <c r="G145" s="246"/>
      <c r="H145" s="246"/>
      <c r="I145" s="246"/>
      <c r="J145" s="246"/>
      <c r="K145" s="246">
        <f t="shared" ref="K145:Q145" si="32">K146+K149+K147+K148</f>
        <v>0</v>
      </c>
      <c r="L145" s="246">
        <f t="shared" si="32"/>
        <v>0</v>
      </c>
      <c r="M145" s="246">
        <f t="shared" si="32"/>
        <v>0</v>
      </c>
      <c r="N145" s="246">
        <f t="shared" si="32"/>
        <v>0</v>
      </c>
      <c r="O145" s="246">
        <f t="shared" si="32"/>
        <v>0</v>
      </c>
      <c r="P145" s="246">
        <f t="shared" si="32"/>
        <v>0</v>
      </c>
      <c r="Q145" s="246">
        <f t="shared" si="32"/>
        <v>0</v>
      </c>
      <c r="R145" s="210">
        <f t="shared" si="30"/>
        <v>0</v>
      </c>
    </row>
    <row r="146" spans="1:19" s="187" customFormat="1" ht="47.25" hidden="1" x14ac:dyDescent="0.2">
      <c r="A146" s="202"/>
      <c r="B146" s="231" t="s">
        <v>488</v>
      </c>
      <c r="C146" s="238" t="s">
        <v>440</v>
      </c>
      <c r="D146" s="726" t="s">
        <v>19</v>
      </c>
      <c r="E146" s="749" t="s">
        <v>441</v>
      </c>
      <c r="F146" s="205">
        <f>G146+J146</f>
        <v>0</v>
      </c>
      <c r="G146" s="229"/>
      <c r="H146" s="229"/>
      <c r="I146" s="229"/>
      <c r="J146" s="229"/>
      <c r="K146" s="224">
        <f t="shared" si="29"/>
        <v>0</v>
      </c>
      <c r="L146" s="247"/>
      <c r="M146" s="247"/>
      <c r="N146" s="247"/>
      <c r="O146" s="247"/>
      <c r="P146" s="247"/>
      <c r="Q146" s="247"/>
      <c r="R146" s="210">
        <f t="shared" si="30"/>
        <v>0</v>
      </c>
    </row>
    <row r="147" spans="1:19" s="187" customFormat="1" ht="15.75" hidden="1" x14ac:dyDescent="0.2">
      <c r="A147" s="202"/>
      <c r="B147" s="228" t="s">
        <v>489</v>
      </c>
      <c r="C147" s="212" t="s">
        <v>490</v>
      </c>
      <c r="D147" s="721" t="s">
        <v>25</v>
      </c>
      <c r="E147" s="486" t="s">
        <v>491</v>
      </c>
      <c r="F147" s="205">
        <f>G147+J147</f>
        <v>0</v>
      </c>
      <c r="G147" s="229"/>
      <c r="H147" s="229"/>
      <c r="I147" s="229"/>
      <c r="J147" s="229"/>
      <c r="K147" s="250">
        <f t="shared" si="29"/>
        <v>0</v>
      </c>
      <c r="L147" s="247"/>
      <c r="M147" s="247"/>
      <c r="N147" s="247"/>
      <c r="O147" s="247"/>
      <c r="P147" s="247"/>
      <c r="Q147" s="247"/>
      <c r="R147" s="210">
        <f t="shared" si="30"/>
        <v>0</v>
      </c>
    </row>
    <row r="148" spans="1:19" s="187" customFormat="1" ht="15.75" hidden="1" x14ac:dyDescent="0.2">
      <c r="A148" s="202"/>
      <c r="B148" s="231" t="s">
        <v>855</v>
      </c>
      <c r="C148" s="238" t="s">
        <v>858</v>
      </c>
      <c r="D148" s="721" t="s">
        <v>24</v>
      </c>
      <c r="E148" s="754" t="s">
        <v>343</v>
      </c>
      <c r="F148" s="205">
        <f>G148+J148</f>
        <v>0</v>
      </c>
      <c r="G148" s="229"/>
      <c r="H148" s="229"/>
      <c r="I148" s="229"/>
      <c r="J148" s="229"/>
      <c r="K148" s="666">
        <f t="shared" si="29"/>
        <v>0</v>
      </c>
      <c r="L148" s="229"/>
      <c r="M148" s="247"/>
      <c r="N148" s="247"/>
      <c r="O148" s="247"/>
      <c r="P148" s="247"/>
      <c r="Q148" s="229"/>
      <c r="R148" s="210">
        <f t="shared" si="30"/>
        <v>0</v>
      </c>
    </row>
    <row r="149" spans="1:19" s="187" customFormat="1" ht="48" hidden="1" thickBot="1" x14ac:dyDescent="0.25">
      <c r="A149" s="202"/>
      <c r="B149" s="228" t="s">
        <v>854</v>
      </c>
      <c r="C149" s="212" t="s">
        <v>831</v>
      </c>
      <c r="D149" s="721" t="s">
        <v>24</v>
      </c>
      <c r="E149" s="746" t="s">
        <v>836</v>
      </c>
      <c r="F149" s="205">
        <f>G149+J149</f>
        <v>0</v>
      </c>
      <c r="G149" s="229"/>
      <c r="H149" s="229"/>
      <c r="I149" s="229"/>
      <c r="J149" s="229"/>
      <c r="K149" s="666">
        <f t="shared" si="29"/>
        <v>0</v>
      </c>
      <c r="L149" s="229"/>
      <c r="M149" s="247"/>
      <c r="N149" s="247"/>
      <c r="O149" s="247"/>
      <c r="P149" s="247"/>
      <c r="Q149" s="229"/>
      <c r="R149" s="210">
        <f t="shared" si="30"/>
        <v>0</v>
      </c>
    </row>
    <row r="150" spans="1:19" s="187" customFormat="1" ht="33.75" customHeight="1" thickBot="1" x14ac:dyDescent="0.25">
      <c r="A150" s="202"/>
      <c r="B150" s="251" t="s">
        <v>492</v>
      </c>
      <c r="C150" s="252" t="s">
        <v>492</v>
      </c>
      <c r="D150" s="730" t="s">
        <v>492</v>
      </c>
      <c r="E150" s="755" t="s">
        <v>493</v>
      </c>
      <c r="F150" s="659">
        <f t="shared" ref="F150:R150" si="33">F13+F85+F131+F144+F108</f>
        <v>836319</v>
      </c>
      <c r="G150" s="659">
        <f t="shared" si="33"/>
        <v>836319</v>
      </c>
      <c r="H150" s="253">
        <f t="shared" si="33"/>
        <v>0</v>
      </c>
      <c r="I150" s="253">
        <f t="shared" si="33"/>
        <v>0</v>
      </c>
      <c r="J150" s="253">
        <f t="shared" si="33"/>
        <v>0</v>
      </c>
      <c r="K150" s="253">
        <f t="shared" si="33"/>
        <v>305000</v>
      </c>
      <c r="L150" s="253">
        <f t="shared" si="33"/>
        <v>305000</v>
      </c>
      <c r="M150" s="253">
        <f t="shared" si="33"/>
        <v>0</v>
      </c>
      <c r="N150" s="253">
        <f t="shared" si="33"/>
        <v>0</v>
      </c>
      <c r="O150" s="253">
        <f t="shared" si="33"/>
        <v>0</v>
      </c>
      <c r="P150" s="253">
        <f t="shared" si="33"/>
        <v>0</v>
      </c>
      <c r="Q150" s="253">
        <f t="shared" si="33"/>
        <v>305000</v>
      </c>
      <c r="R150" s="756">
        <f t="shared" si="33"/>
        <v>1141319</v>
      </c>
      <c r="S150" s="239">
        <f>R86/R150*100</f>
        <v>-1.5937700152192331</v>
      </c>
    </row>
    <row r="151" spans="1:19" s="187" customFormat="1" ht="32.25" thickBot="1" x14ac:dyDescent="0.25">
      <c r="A151" s="202"/>
      <c r="B151" s="251" t="s">
        <v>492</v>
      </c>
      <c r="C151" s="252" t="s">
        <v>492</v>
      </c>
      <c r="D151" s="730" t="s">
        <v>492</v>
      </c>
      <c r="E151" s="755" t="s">
        <v>494</v>
      </c>
      <c r="F151" s="253">
        <f t="shared" ref="F151:R151" si="34">F87+F78</f>
        <v>0</v>
      </c>
      <c r="G151" s="253">
        <f t="shared" si="34"/>
        <v>0</v>
      </c>
      <c r="H151" s="253">
        <f t="shared" si="34"/>
        <v>0</v>
      </c>
      <c r="I151" s="253">
        <f t="shared" si="34"/>
        <v>0</v>
      </c>
      <c r="J151" s="253">
        <f t="shared" si="34"/>
        <v>0</v>
      </c>
      <c r="K151" s="253">
        <f t="shared" si="34"/>
        <v>0</v>
      </c>
      <c r="L151" s="253">
        <f t="shared" si="34"/>
        <v>0</v>
      </c>
      <c r="M151" s="253">
        <f t="shared" si="34"/>
        <v>0</v>
      </c>
      <c r="N151" s="253">
        <f t="shared" si="34"/>
        <v>0</v>
      </c>
      <c r="O151" s="253">
        <f t="shared" si="34"/>
        <v>0</v>
      </c>
      <c r="P151" s="253">
        <f t="shared" si="34"/>
        <v>0</v>
      </c>
      <c r="Q151" s="253">
        <f t="shared" si="34"/>
        <v>0</v>
      </c>
      <c r="R151" s="757">
        <f t="shared" si="34"/>
        <v>0</v>
      </c>
      <c r="S151" s="239"/>
    </row>
    <row r="152" spans="1:19" s="187" customFormat="1" ht="32.25" thickBot="1" x14ac:dyDescent="0.25">
      <c r="A152" s="202"/>
      <c r="B152" s="251" t="s">
        <v>492</v>
      </c>
      <c r="C152" s="252" t="s">
        <v>492</v>
      </c>
      <c r="D152" s="730" t="s">
        <v>492</v>
      </c>
      <c r="E152" s="755" t="s">
        <v>495</v>
      </c>
      <c r="F152" s="253">
        <f t="shared" ref="F152:R152" si="35">F17+F88+F89+F110</f>
        <v>0</v>
      </c>
      <c r="G152" s="253">
        <f t="shared" si="35"/>
        <v>0</v>
      </c>
      <c r="H152" s="253">
        <f t="shared" si="35"/>
        <v>0</v>
      </c>
      <c r="I152" s="253">
        <f t="shared" si="35"/>
        <v>0</v>
      </c>
      <c r="J152" s="253">
        <f t="shared" si="35"/>
        <v>0</v>
      </c>
      <c r="K152" s="253">
        <f t="shared" si="35"/>
        <v>0</v>
      </c>
      <c r="L152" s="253">
        <f t="shared" si="35"/>
        <v>0</v>
      </c>
      <c r="M152" s="253">
        <f t="shared" si="35"/>
        <v>0</v>
      </c>
      <c r="N152" s="253">
        <f t="shared" si="35"/>
        <v>0</v>
      </c>
      <c r="O152" s="253">
        <f t="shared" si="35"/>
        <v>0</v>
      </c>
      <c r="P152" s="253">
        <f t="shared" si="35"/>
        <v>0</v>
      </c>
      <c r="Q152" s="253">
        <f t="shared" si="35"/>
        <v>0</v>
      </c>
      <c r="R152" s="757">
        <f t="shared" si="35"/>
        <v>0</v>
      </c>
    </row>
    <row r="153" spans="1:19" s="187" customFormat="1" ht="51.75" customHeight="1" x14ac:dyDescent="0.25">
      <c r="A153" s="202"/>
      <c r="B153" s="173"/>
      <c r="C153" s="202"/>
      <c r="D153" s="202"/>
      <c r="E153" s="621" t="s">
        <v>779</v>
      </c>
      <c r="F153" s="254"/>
      <c r="G153" s="255"/>
      <c r="H153" s="255"/>
      <c r="I153" s="255"/>
      <c r="J153" s="255"/>
      <c r="K153" s="256"/>
      <c r="L153" s="256"/>
      <c r="M153" s="256"/>
      <c r="N153" s="256"/>
      <c r="O153" s="620"/>
      <c r="Q153" s="621" t="s">
        <v>777</v>
      </c>
      <c r="R153" s="257"/>
    </row>
    <row r="154" spans="1:19" x14ac:dyDescent="0.2">
      <c r="F154" s="258"/>
      <c r="G154" s="258"/>
      <c r="K154" s="259"/>
      <c r="R154" s="668"/>
    </row>
    <row r="155" spans="1:19" x14ac:dyDescent="0.2">
      <c r="F155" s="258"/>
      <c r="K155" s="259"/>
    </row>
  </sheetData>
  <mergeCells count="17">
    <mergeCell ref="J10:J11"/>
    <mergeCell ref="K10:K11"/>
    <mergeCell ref="M10:M11"/>
    <mergeCell ref="N1:P1"/>
    <mergeCell ref="B5:R5"/>
    <mergeCell ref="B9:B11"/>
    <mergeCell ref="C9:C11"/>
    <mergeCell ref="D9:D11"/>
    <mergeCell ref="E9:E11"/>
    <mergeCell ref="F9:J9"/>
    <mergeCell ref="K9:Q9"/>
    <mergeCell ref="R9:R11"/>
    <mergeCell ref="O10:P10"/>
    <mergeCell ref="Q10:Q11"/>
    <mergeCell ref="F10:F11"/>
    <mergeCell ref="G10:G11"/>
    <mergeCell ref="H10:I10"/>
  </mergeCells>
  <printOptions horizontalCentered="1"/>
  <pageMargins left="0.78740157480314965" right="0.78740157480314965" top="1.1811023622047245" bottom="0.39370078740157483" header="0.51181102362204722" footer="0.31496062992125984"/>
  <pageSetup paperSize="9" scale="66" fitToHeight="5" orientation="landscape" horizontalDpi="300" verticalDpi="30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75" zoomScaleNormal="75" workbookViewId="0">
      <selection activeCell="A2" sqref="A2:XFD27"/>
    </sheetView>
  </sheetViews>
  <sheetFormatPr defaultRowHeight="12.75" x14ac:dyDescent="0.2"/>
  <cols>
    <col min="1" max="1" width="20.42578125" style="261" customWidth="1"/>
    <col min="2" max="2" width="23.28515625" style="261" customWidth="1"/>
    <col min="3" max="3" width="17.42578125" style="261" customWidth="1"/>
    <col min="4" max="6" width="33" style="261" customWidth="1"/>
    <col min="7" max="256" width="9.140625" style="261"/>
    <col min="257" max="257" width="20.42578125" style="261" customWidth="1"/>
    <col min="258" max="258" width="23.28515625" style="261" customWidth="1"/>
    <col min="259" max="259" width="17.42578125" style="261" customWidth="1"/>
    <col min="260" max="262" width="33" style="261" customWidth="1"/>
    <col min="263" max="512" width="9.140625" style="261"/>
    <col min="513" max="513" width="20.42578125" style="261" customWidth="1"/>
    <col min="514" max="514" width="23.28515625" style="261" customWidth="1"/>
    <col min="515" max="515" width="17.42578125" style="261" customWidth="1"/>
    <col min="516" max="518" width="33" style="261" customWidth="1"/>
    <col min="519" max="768" width="9.140625" style="261"/>
    <col min="769" max="769" width="20.42578125" style="261" customWidth="1"/>
    <col min="770" max="770" width="23.28515625" style="261" customWidth="1"/>
    <col min="771" max="771" width="17.42578125" style="261" customWidth="1"/>
    <col min="772" max="774" width="33" style="261" customWidth="1"/>
    <col min="775" max="1024" width="9.140625" style="261"/>
    <col min="1025" max="1025" width="20.42578125" style="261" customWidth="1"/>
    <col min="1026" max="1026" width="23.28515625" style="261" customWidth="1"/>
    <col min="1027" max="1027" width="17.42578125" style="261" customWidth="1"/>
    <col min="1028" max="1030" width="33" style="261" customWidth="1"/>
    <col min="1031" max="1280" width="9.140625" style="261"/>
    <col min="1281" max="1281" width="20.42578125" style="261" customWidth="1"/>
    <col min="1282" max="1282" width="23.28515625" style="261" customWidth="1"/>
    <col min="1283" max="1283" width="17.42578125" style="261" customWidth="1"/>
    <col min="1284" max="1286" width="33" style="261" customWidth="1"/>
    <col min="1287" max="1536" width="9.140625" style="261"/>
    <col min="1537" max="1537" width="20.42578125" style="261" customWidth="1"/>
    <col min="1538" max="1538" width="23.28515625" style="261" customWidth="1"/>
    <col min="1539" max="1539" width="17.42578125" style="261" customWidth="1"/>
    <col min="1540" max="1542" width="33" style="261" customWidth="1"/>
    <col min="1543" max="1792" width="9.140625" style="261"/>
    <col min="1793" max="1793" width="20.42578125" style="261" customWidth="1"/>
    <col min="1794" max="1794" width="23.28515625" style="261" customWidth="1"/>
    <col min="1795" max="1795" width="17.42578125" style="261" customWidth="1"/>
    <col min="1796" max="1798" width="33" style="261" customWidth="1"/>
    <col min="1799" max="2048" width="9.140625" style="261"/>
    <col min="2049" max="2049" width="20.42578125" style="261" customWidth="1"/>
    <col min="2050" max="2050" width="23.28515625" style="261" customWidth="1"/>
    <col min="2051" max="2051" width="17.42578125" style="261" customWidth="1"/>
    <col min="2052" max="2054" width="33" style="261" customWidth="1"/>
    <col min="2055" max="2304" width="9.140625" style="261"/>
    <col min="2305" max="2305" width="20.42578125" style="261" customWidth="1"/>
    <col min="2306" max="2306" width="23.28515625" style="261" customWidth="1"/>
    <col min="2307" max="2307" width="17.42578125" style="261" customWidth="1"/>
    <col min="2308" max="2310" width="33" style="261" customWidth="1"/>
    <col min="2311" max="2560" width="9.140625" style="261"/>
    <col min="2561" max="2561" width="20.42578125" style="261" customWidth="1"/>
    <col min="2562" max="2562" width="23.28515625" style="261" customWidth="1"/>
    <col min="2563" max="2563" width="17.42578125" style="261" customWidth="1"/>
    <col min="2564" max="2566" width="33" style="261" customWidth="1"/>
    <col min="2567" max="2816" width="9.140625" style="261"/>
    <col min="2817" max="2817" width="20.42578125" style="261" customWidth="1"/>
    <col min="2818" max="2818" width="23.28515625" style="261" customWidth="1"/>
    <col min="2819" max="2819" width="17.42578125" style="261" customWidth="1"/>
    <col min="2820" max="2822" width="33" style="261" customWidth="1"/>
    <col min="2823" max="3072" width="9.140625" style="261"/>
    <col min="3073" max="3073" width="20.42578125" style="261" customWidth="1"/>
    <col min="3074" max="3074" width="23.28515625" style="261" customWidth="1"/>
    <col min="3075" max="3075" width="17.42578125" style="261" customWidth="1"/>
    <col min="3076" max="3078" width="33" style="261" customWidth="1"/>
    <col min="3079" max="3328" width="9.140625" style="261"/>
    <col min="3329" max="3329" width="20.42578125" style="261" customWidth="1"/>
    <col min="3330" max="3330" width="23.28515625" style="261" customWidth="1"/>
    <col min="3331" max="3331" width="17.42578125" style="261" customWidth="1"/>
    <col min="3332" max="3334" width="33" style="261" customWidth="1"/>
    <col min="3335" max="3584" width="9.140625" style="261"/>
    <col min="3585" max="3585" width="20.42578125" style="261" customWidth="1"/>
    <col min="3586" max="3586" width="23.28515625" style="261" customWidth="1"/>
    <col min="3587" max="3587" width="17.42578125" style="261" customWidth="1"/>
    <col min="3588" max="3590" width="33" style="261" customWidth="1"/>
    <col min="3591" max="3840" width="9.140625" style="261"/>
    <col min="3841" max="3841" width="20.42578125" style="261" customWidth="1"/>
    <col min="3842" max="3842" width="23.28515625" style="261" customWidth="1"/>
    <col min="3843" max="3843" width="17.42578125" style="261" customWidth="1"/>
    <col min="3844" max="3846" width="33" style="261" customWidth="1"/>
    <col min="3847" max="4096" width="9.140625" style="261"/>
    <col min="4097" max="4097" width="20.42578125" style="261" customWidth="1"/>
    <col min="4098" max="4098" width="23.28515625" style="261" customWidth="1"/>
    <col min="4099" max="4099" width="17.42578125" style="261" customWidth="1"/>
    <col min="4100" max="4102" width="33" style="261" customWidth="1"/>
    <col min="4103" max="4352" width="9.140625" style="261"/>
    <col min="4353" max="4353" width="20.42578125" style="261" customWidth="1"/>
    <col min="4354" max="4354" width="23.28515625" style="261" customWidth="1"/>
    <col min="4355" max="4355" width="17.42578125" style="261" customWidth="1"/>
    <col min="4356" max="4358" width="33" style="261" customWidth="1"/>
    <col min="4359" max="4608" width="9.140625" style="261"/>
    <col min="4609" max="4609" width="20.42578125" style="261" customWidth="1"/>
    <col min="4610" max="4610" width="23.28515625" style="261" customWidth="1"/>
    <col min="4611" max="4611" width="17.42578125" style="261" customWidth="1"/>
    <col min="4612" max="4614" width="33" style="261" customWidth="1"/>
    <col min="4615" max="4864" width="9.140625" style="261"/>
    <col min="4865" max="4865" width="20.42578125" style="261" customWidth="1"/>
    <col min="4866" max="4866" width="23.28515625" style="261" customWidth="1"/>
    <col min="4867" max="4867" width="17.42578125" style="261" customWidth="1"/>
    <col min="4868" max="4870" width="33" style="261" customWidth="1"/>
    <col min="4871" max="5120" width="9.140625" style="261"/>
    <col min="5121" max="5121" width="20.42578125" style="261" customWidth="1"/>
    <col min="5122" max="5122" width="23.28515625" style="261" customWidth="1"/>
    <col min="5123" max="5123" width="17.42578125" style="261" customWidth="1"/>
    <col min="5124" max="5126" width="33" style="261" customWidth="1"/>
    <col min="5127" max="5376" width="9.140625" style="261"/>
    <col min="5377" max="5377" width="20.42578125" style="261" customWidth="1"/>
    <col min="5378" max="5378" width="23.28515625" style="261" customWidth="1"/>
    <col min="5379" max="5379" width="17.42578125" style="261" customWidth="1"/>
    <col min="5380" max="5382" width="33" style="261" customWidth="1"/>
    <col min="5383" max="5632" width="9.140625" style="261"/>
    <col min="5633" max="5633" width="20.42578125" style="261" customWidth="1"/>
    <col min="5634" max="5634" width="23.28515625" style="261" customWidth="1"/>
    <col min="5635" max="5635" width="17.42578125" style="261" customWidth="1"/>
    <col min="5636" max="5638" width="33" style="261" customWidth="1"/>
    <col min="5639" max="5888" width="9.140625" style="261"/>
    <col min="5889" max="5889" width="20.42578125" style="261" customWidth="1"/>
    <col min="5890" max="5890" width="23.28515625" style="261" customWidth="1"/>
    <col min="5891" max="5891" width="17.42578125" style="261" customWidth="1"/>
    <col min="5892" max="5894" width="33" style="261" customWidth="1"/>
    <col min="5895" max="6144" width="9.140625" style="261"/>
    <col min="6145" max="6145" width="20.42578125" style="261" customWidth="1"/>
    <col min="6146" max="6146" width="23.28515625" style="261" customWidth="1"/>
    <col min="6147" max="6147" width="17.42578125" style="261" customWidth="1"/>
    <col min="6148" max="6150" width="33" style="261" customWidth="1"/>
    <col min="6151" max="6400" width="9.140625" style="261"/>
    <col min="6401" max="6401" width="20.42578125" style="261" customWidth="1"/>
    <col min="6402" max="6402" width="23.28515625" style="261" customWidth="1"/>
    <col min="6403" max="6403" width="17.42578125" style="261" customWidth="1"/>
    <col min="6404" max="6406" width="33" style="261" customWidth="1"/>
    <col min="6407" max="6656" width="9.140625" style="261"/>
    <col min="6657" max="6657" width="20.42578125" style="261" customWidth="1"/>
    <col min="6658" max="6658" width="23.28515625" style="261" customWidth="1"/>
    <col min="6659" max="6659" width="17.42578125" style="261" customWidth="1"/>
    <col min="6660" max="6662" width="33" style="261" customWidth="1"/>
    <col min="6663" max="6912" width="9.140625" style="261"/>
    <col min="6913" max="6913" width="20.42578125" style="261" customWidth="1"/>
    <col min="6914" max="6914" width="23.28515625" style="261" customWidth="1"/>
    <col min="6915" max="6915" width="17.42578125" style="261" customWidth="1"/>
    <col min="6916" max="6918" width="33" style="261" customWidth="1"/>
    <col min="6919" max="7168" width="9.140625" style="261"/>
    <col min="7169" max="7169" width="20.42578125" style="261" customWidth="1"/>
    <col min="7170" max="7170" width="23.28515625" style="261" customWidth="1"/>
    <col min="7171" max="7171" width="17.42578125" style="261" customWidth="1"/>
    <col min="7172" max="7174" width="33" style="261" customWidth="1"/>
    <col min="7175" max="7424" width="9.140625" style="261"/>
    <col min="7425" max="7425" width="20.42578125" style="261" customWidth="1"/>
    <col min="7426" max="7426" width="23.28515625" style="261" customWidth="1"/>
    <col min="7427" max="7427" width="17.42578125" style="261" customWidth="1"/>
    <col min="7428" max="7430" width="33" style="261" customWidth="1"/>
    <col min="7431" max="7680" width="9.140625" style="261"/>
    <col min="7681" max="7681" width="20.42578125" style="261" customWidth="1"/>
    <col min="7682" max="7682" width="23.28515625" style="261" customWidth="1"/>
    <col min="7683" max="7683" width="17.42578125" style="261" customWidth="1"/>
    <col min="7684" max="7686" width="33" style="261" customWidth="1"/>
    <col min="7687" max="7936" width="9.140625" style="261"/>
    <col min="7937" max="7937" width="20.42578125" style="261" customWidth="1"/>
    <col min="7938" max="7938" width="23.28515625" style="261" customWidth="1"/>
    <col min="7939" max="7939" width="17.42578125" style="261" customWidth="1"/>
    <col min="7940" max="7942" width="33" style="261" customWidth="1"/>
    <col min="7943" max="8192" width="9.140625" style="261"/>
    <col min="8193" max="8193" width="20.42578125" style="261" customWidth="1"/>
    <col min="8194" max="8194" width="23.28515625" style="261" customWidth="1"/>
    <col min="8195" max="8195" width="17.42578125" style="261" customWidth="1"/>
    <col min="8196" max="8198" width="33" style="261" customWidth="1"/>
    <col min="8199" max="8448" width="9.140625" style="261"/>
    <col min="8449" max="8449" width="20.42578125" style="261" customWidth="1"/>
    <col min="8450" max="8450" width="23.28515625" style="261" customWidth="1"/>
    <col min="8451" max="8451" width="17.42578125" style="261" customWidth="1"/>
    <col min="8452" max="8454" width="33" style="261" customWidth="1"/>
    <col min="8455" max="8704" width="9.140625" style="261"/>
    <col min="8705" max="8705" width="20.42578125" style="261" customWidth="1"/>
    <col min="8706" max="8706" width="23.28515625" style="261" customWidth="1"/>
    <col min="8707" max="8707" width="17.42578125" style="261" customWidth="1"/>
    <col min="8708" max="8710" width="33" style="261" customWidth="1"/>
    <col min="8711" max="8960" width="9.140625" style="261"/>
    <col min="8961" max="8961" width="20.42578125" style="261" customWidth="1"/>
    <col min="8962" max="8962" width="23.28515625" style="261" customWidth="1"/>
    <col min="8963" max="8963" width="17.42578125" style="261" customWidth="1"/>
    <col min="8964" max="8966" width="33" style="261" customWidth="1"/>
    <col min="8967" max="9216" width="9.140625" style="261"/>
    <col min="9217" max="9217" width="20.42578125" style="261" customWidth="1"/>
    <col min="9218" max="9218" width="23.28515625" style="261" customWidth="1"/>
    <col min="9219" max="9219" width="17.42578125" style="261" customWidth="1"/>
    <col min="9220" max="9222" width="33" style="261" customWidth="1"/>
    <col min="9223" max="9472" width="9.140625" style="261"/>
    <col min="9473" max="9473" width="20.42578125" style="261" customWidth="1"/>
    <col min="9474" max="9474" width="23.28515625" style="261" customWidth="1"/>
    <col min="9475" max="9475" width="17.42578125" style="261" customWidth="1"/>
    <col min="9476" max="9478" width="33" style="261" customWidth="1"/>
    <col min="9479" max="9728" width="9.140625" style="261"/>
    <col min="9729" max="9729" width="20.42578125" style="261" customWidth="1"/>
    <col min="9730" max="9730" width="23.28515625" style="261" customWidth="1"/>
    <col min="9731" max="9731" width="17.42578125" style="261" customWidth="1"/>
    <col min="9732" max="9734" width="33" style="261" customWidth="1"/>
    <col min="9735" max="9984" width="9.140625" style="261"/>
    <col min="9985" max="9985" width="20.42578125" style="261" customWidth="1"/>
    <col min="9986" max="9986" width="23.28515625" style="261" customWidth="1"/>
    <col min="9987" max="9987" width="17.42578125" style="261" customWidth="1"/>
    <col min="9988" max="9990" width="33" style="261" customWidth="1"/>
    <col min="9991" max="10240" width="9.140625" style="261"/>
    <col min="10241" max="10241" width="20.42578125" style="261" customWidth="1"/>
    <col min="10242" max="10242" width="23.28515625" style="261" customWidth="1"/>
    <col min="10243" max="10243" width="17.42578125" style="261" customWidth="1"/>
    <col min="10244" max="10246" width="33" style="261" customWidth="1"/>
    <col min="10247" max="10496" width="9.140625" style="261"/>
    <col min="10497" max="10497" width="20.42578125" style="261" customWidth="1"/>
    <col min="10498" max="10498" width="23.28515625" style="261" customWidth="1"/>
    <col min="10499" max="10499" width="17.42578125" style="261" customWidth="1"/>
    <col min="10500" max="10502" width="33" style="261" customWidth="1"/>
    <col min="10503" max="10752" width="9.140625" style="261"/>
    <col min="10753" max="10753" width="20.42578125" style="261" customWidth="1"/>
    <col min="10754" max="10754" width="23.28515625" style="261" customWidth="1"/>
    <col min="10755" max="10755" width="17.42578125" style="261" customWidth="1"/>
    <col min="10756" max="10758" width="33" style="261" customWidth="1"/>
    <col min="10759" max="11008" width="9.140625" style="261"/>
    <col min="11009" max="11009" width="20.42578125" style="261" customWidth="1"/>
    <col min="11010" max="11010" width="23.28515625" style="261" customWidth="1"/>
    <col min="11011" max="11011" width="17.42578125" style="261" customWidth="1"/>
    <col min="11012" max="11014" width="33" style="261" customWidth="1"/>
    <col min="11015" max="11264" width="9.140625" style="261"/>
    <col min="11265" max="11265" width="20.42578125" style="261" customWidth="1"/>
    <col min="11266" max="11266" width="23.28515625" style="261" customWidth="1"/>
    <col min="11267" max="11267" width="17.42578125" style="261" customWidth="1"/>
    <col min="11268" max="11270" width="33" style="261" customWidth="1"/>
    <col min="11271" max="11520" width="9.140625" style="261"/>
    <col min="11521" max="11521" width="20.42578125" style="261" customWidth="1"/>
    <col min="11522" max="11522" width="23.28515625" style="261" customWidth="1"/>
    <col min="11523" max="11523" width="17.42578125" style="261" customWidth="1"/>
    <col min="11524" max="11526" width="33" style="261" customWidth="1"/>
    <col min="11527" max="11776" width="9.140625" style="261"/>
    <col min="11777" max="11777" width="20.42578125" style="261" customWidth="1"/>
    <col min="11778" max="11778" width="23.28515625" style="261" customWidth="1"/>
    <col min="11779" max="11779" width="17.42578125" style="261" customWidth="1"/>
    <col min="11780" max="11782" width="33" style="261" customWidth="1"/>
    <col min="11783" max="12032" width="9.140625" style="261"/>
    <col min="12033" max="12033" width="20.42578125" style="261" customWidth="1"/>
    <col min="12034" max="12034" width="23.28515625" style="261" customWidth="1"/>
    <col min="12035" max="12035" width="17.42578125" style="261" customWidth="1"/>
    <col min="12036" max="12038" width="33" style="261" customWidth="1"/>
    <col min="12039" max="12288" width="9.140625" style="261"/>
    <col min="12289" max="12289" width="20.42578125" style="261" customWidth="1"/>
    <col min="12290" max="12290" width="23.28515625" style="261" customWidth="1"/>
    <col min="12291" max="12291" width="17.42578125" style="261" customWidth="1"/>
    <col min="12292" max="12294" width="33" style="261" customWidth="1"/>
    <col min="12295" max="12544" width="9.140625" style="261"/>
    <col min="12545" max="12545" width="20.42578125" style="261" customWidth="1"/>
    <col min="12546" max="12546" width="23.28515625" style="261" customWidth="1"/>
    <col min="12547" max="12547" width="17.42578125" style="261" customWidth="1"/>
    <col min="12548" max="12550" width="33" style="261" customWidth="1"/>
    <col min="12551" max="12800" width="9.140625" style="261"/>
    <col min="12801" max="12801" width="20.42578125" style="261" customWidth="1"/>
    <col min="12802" max="12802" width="23.28515625" style="261" customWidth="1"/>
    <col min="12803" max="12803" width="17.42578125" style="261" customWidth="1"/>
    <col min="12804" max="12806" width="33" style="261" customWidth="1"/>
    <col min="12807" max="13056" width="9.140625" style="261"/>
    <col min="13057" max="13057" width="20.42578125" style="261" customWidth="1"/>
    <col min="13058" max="13058" width="23.28515625" style="261" customWidth="1"/>
    <col min="13059" max="13059" width="17.42578125" style="261" customWidth="1"/>
    <col min="13060" max="13062" width="33" style="261" customWidth="1"/>
    <col min="13063" max="13312" width="9.140625" style="261"/>
    <col min="13313" max="13313" width="20.42578125" style="261" customWidth="1"/>
    <col min="13314" max="13314" width="23.28515625" style="261" customWidth="1"/>
    <col min="13315" max="13315" width="17.42578125" style="261" customWidth="1"/>
    <col min="13316" max="13318" width="33" style="261" customWidth="1"/>
    <col min="13319" max="13568" width="9.140625" style="261"/>
    <col min="13569" max="13569" width="20.42578125" style="261" customWidth="1"/>
    <col min="13570" max="13570" width="23.28515625" style="261" customWidth="1"/>
    <col min="13571" max="13571" width="17.42578125" style="261" customWidth="1"/>
    <col min="13572" max="13574" width="33" style="261" customWidth="1"/>
    <col min="13575" max="13824" width="9.140625" style="261"/>
    <col min="13825" max="13825" width="20.42578125" style="261" customWidth="1"/>
    <col min="13826" max="13826" width="23.28515625" style="261" customWidth="1"/>
    <col min="13827" max="13827" width="17.42578125" style="261" customWidth="1"/>
    <col min="13828" max="13830" width="33" style="261" customWidth="1"/>
    <col min="13831" max="14080" width="9.140625" style="261"/>
    <col min="14081" max="14081" width="20.42578125" style="261" customWidth="1"/>
    <col min="14082" max="14082" width="23.28515625" style="261" customWidth="1"/>
    <col min="14083" max="14083" width="17.42578125" style="261" customWidth="1"/>
    <col min="14084" max="14086" width="33" style="261" customWidth="1"/>
    <col min="14087" max="14336" width="9.140625" style="261"/>
    <col min="14337" max="14337" width="20.42578125" style="261" customWidth="1"/>
    <col min="14338" max="14338" width="23.28515625" style="261" customWidth="1"/>
    <col min="14339" max="14339" width="17.42578125" style="261" customWidth="1"/>
    <col min="14340" max="14342" width="33" style="261" customWidth="1"/>
    <col min="14343" max="14592" width="9.140625" style="261"/>
    <col min="14593" max="14593" width="20.42578125" style="261" customWidth="1"/>
    <col min="14594" max="14594" width="23.28515625" style="261" customWidth="1"/>
    <col min="14595" max="14595" width="17.42578125" style="261" customWidth="1"/>
    <col min="14596" max="14598" width="33" style="261" customWidth="1"/>
    <col min="14599" max="14848" width="9.140625" style="261"/>
    <col min="14849" max="14849" width="20.42578125" style="261" customWidth="1"/>
    <col min="14850" max="14850" width="23.28515625" style="261" customWidth="1"/>
    <col min="14851" max="14851" width="17.42578125" style="261" customWidth="1"/>
    <col min="14852" max="14854" width="33" style="261" customWidth="1"/>
    <col min="14855" max="15104" width="9.140625" style="261"/>
    <col min="15105" max="15105" width="20.42578125" style="261" customWidth="1"/>
    <col min="15106" max="15106" width="23.28515625" style="261" customWidth="1"/>
    <col min="15107" max="15107" width="17.42578125" style="261" customWidth="1"/>
    <col min="15108" max="15110" width="33" style="261" customWidth="1"/>
    <col min="15111" max="15360" width="9.140625" style="261"/>
    <col min="15361" max="15361" width="20.42578125" style="261" customWidth="1"/>
    <col min="15362" max="15362" width="23.28515625" style="261" customWidth="1"/>
    <col min="15363" max="15363" width="17.42578125" style="261" customWidth="1"/>
    <col min="15364" max="15366" width="33" style="261" customWidth="1"/>
    <col min="15367" max="15616" width="9.140625" style="261"/>
    <col min="15617" max="15617" width="20.42578125" style="261" customWidth="1"/>
    <col min="15618" max="15618" width="23.28515625" style="261" customWidth="1"/>
    <col min="15619" max="15619" width="17.42578125" style="261" customWidth="1"/>
    <col min="15620" max="15622" width="33" style="261" customWidth="1"/>
    <col min="15623" max="15872" width="9.140625" style="261"/>
    <col min="15873" max="15873" width="20.42578125" style="261" customWidth="1"/>
    <col min="15874" max="15874" width="23.28515625" style="261" customWidth="1"/>
    <col min="15875" max="15875" width="17.42578125" style="261" customWidth="1"/>
    <col min="15876" max="15878" width="33" style="261" customWidth="1"/>
    <col min="15879" max="16128" width="9.140625" style="261"/>
    <col min="16129" max="16129" width="20.42578125" style="261" customWidth="1"/>
    <col min="16130" max="16130" width="23.28515625" style="261" customWidth="1"/>
    <col min="16131" max="16131" width="17.42578125" style="261" customWidth="1"/>
    <col min="16132" max="16134" width="33" style="261" customWidth="1"/>
    <col min="16135" max="16384" width="9.140625" style="261"/>
  </cols>
  <sheetData>
    <row r="1" spans="1:16" ht="13.5" customHeight="1" x14ac:dyDescent="0.25">
      <c r="I1" s="262" t="s">
        <v>496</v>
      </c>
    </row>
    <row r="2" spans="1:16" ht="13.5" hidden="1" customHeight="1" x14ac:dyDescent="0.25">
      <c r="I2" s="14" t="s">
        <v>184</v>
      </c>
    </row>
    <row r="3" spans="1:16" ht="13.5" hidden="1" customHeight="1" x14ac:dyDescent="0.25">
      <c r="I3" s="14" t="s">
        <v>185</v>
      </c>
    </row>
    <row r="4" spans="1:16" ht="13.5" hidden="1" customHeight="1" x14ac:dyDescent="0.25">
      <c r="I4" s="14" t="s">
        <v>730</v>
      </c>
    </row>
    <row r="5" spans="1:16" ht="13.5" hidden="1" customHeight="1" x14ac:dyDescent="0.2">
      <c r="A5" s="814" t="s">
        <v>497</v>
      </c>
      <c r="B5" s="814"/>
      <c r="C5" s="814"/>
      <c r="D5" s="814"/>
      <c r="E5" s="814"/>
      <c r="F5" s="814"/>
      <c r="G5" s="814"/>
      <c r="H5" s="814"/>
      <c r="I5" s="814"/>
      <c r="J5" s="814"/>
      <c r="K5" s="814"/>
      <c r="L5" s="814"/>
      <c r="M5" s="814"/>
      <c r="N5" s="814"/>
      <c r="O5" s="814"/>
      <c r="P5" s="814"/>
    </row>
    <row r="6" spans="1:16" ht="13.5" hidden="1" customHeight="1" x14ac:dyDescent="0.2">
      <c r="A6" s="814" t="s">
        <v>188</v>
      </c>
      <c r="B6" s="814"/>
      <c r="C6" s="814"/>
      <c r="D6" s="814"/>
      <c r="E6" s="814"/>
      <c r="F6" s="814"/>
      <c r="G6" s="814"/>
      <c r="H6" s="814"/>
      <c r="I6" s="814"/>
      <c r="J6" s="814"/>
      <c r="K6" s="814"/>
      <c r="L6" s="814"/>
      <c r="M6" s="814"/>
      <c r="N6" s="814"/>
      <c r="O6" s="814"/>
      <c r="P6" s="814"/>
    </row>
    <row r="7" spans="1:16" ht="15.75" hidden="1" x14ac:dyDescent="0.2">
      <c r="A7" s="180">
        <v>11503000000</v>
      </c>
    </row>
    <row r="8" spans="1:16" ht="15.75" hidden="1" x14ac:dyDescent="0.2">
      <c r="A8" s="180" t="s">
        <v>2</v>
      </c>
    </row>
    <row r="9" spans="1:16" ht="13.5" hidden="1" thickBot="1" x14ac:dyDescent="0.25">
      <c r="O9" s="261" t="s">
        <v>189</v>
      </c>
    </row>
    <row r="10" spans="1:16" ht="222.75" hidden="1" customHeight="1" thickBot="1" x14ac:dyDescent="0.25">
      <c r="A10" s="815" t="s">
        <v>4</v>
      </c>
      <c r="B10" s="818" t="s">
        <v>5</v>
      </c>
      <c r="C10" s="818" t="s">
        <v>6</v>
      </c>
      <c r="D10" s="818" t="s">
        <v>498</v>
      </c>
      <c r="E10" s="812" t="s">
        <v>499</v>
      </c>
      <c r="F10" s="821"/>
      <c r="G10" s="821"/>
      <c r="H10" s="813"/>
      <c r="I10" s="812" t="s">
        <v>500</v>
      </c>
      <c r="J10" s="821"/>
      <c r="K10" s="821"/>
      <c r="L10" s="813"/>
      <c r="M10" s="812" t="s">
        <v>501</v>
      </c>
      <c r="N10" s="821"/>
      <c r="O10" s="821"/>
      <c r="P10" s="813"/>
    </row>
    <row r="11" spans="1:16" ht="16.5" hidden="1" thickBot="1" x14ac:dyDescent="0.25">
      <c r="A11" s="816"/>
      <c r="B11" s="819"/>
      <c r="C11" s="819"/>
      <c r="D11" s="819"/>
      <c r="E11" s="810" t="s">
        <v>502</v>
      </c>
      <c r="F11" s="812" t="s">
        <v>503</v>
      </c>
      <c r="G11" s="813"/>
      <c r="H11" s="810" t="s">
        <v>296</v>
      </c>
      <c r="I11" s="810" t="s">
        <v>502</v>
      </c>
      <c r="J11" s="812" t="s">
        <v>503</v>
      </c>
      <c r="K11" s="813"/>
      <c r="L11" s="810" t="s">
        <v>296</v>
      </c>
      <c r="M11" s="810" t="s">
        <v>502</v>
      </c>
      <c r="N11" s="812" t="s">
        <v>503</v>
      </c>
      <c r="O11" s="813"/>
      <c r="P11" s="810" t="s">
        <v>296</v>
      </c>
    </row>
    <row r="12" spans="1:16" ht="95.25" hidden="1" thickBot="1" x14ac:dyDescent="0.25">
      <c r="A12" s="817"/>
      <c r="B12" s="820"/>
      <c r="C12" s="820"/>
      <c r="D12" s="820"/>
      <c r="E12" s="811"/>
      <c r="F12" s="263" t="s">
        <v>13</v>
      </c>
      <c r="G12" s="263" t="s">
        <v>14</v>
      </c>
      <c r="H12" s="811"/>
      <c r="I12" s="811"/>
      <c r="J12" s="263" t="s">
        <v>13</v>
      </c>
      <c r="K12" s="263" t="s">
        <v>14</v>
      </c>
      <c r="L12" s="811"/>
      <c r="M12" s="811"/>
      <c r="N12" s="263" t="s">
        <v>13</v>
      </c>
      <c r="O12" s="263" t="s">
        <v>14</v>
      </c>
      <c r="P12" s="811"/>
    </row>
    <row r="13" spans="1:16" ht="16.5" hidden="1" thickBot="1" x14ac:dyDescent="0.25">
      <c r="A13" s="264">
        <v>1</v>
      </c>
      <c r="B13" s="265">
        <v>2</v>
      </c>
      <c r="C13" s="265">
        <v>3</v>
      </c>
      <c r="D13" s="265">
        <v>4</v>
      </c>
      <c r="E13" s="265">
        <v>5</v>
      </c>
      <c r="F13" s="265">
        <v>6</v>
      </c>
      <c r="G13" s="265">
        <v>7</v>
      </c>
      <c r="H13" s="265">
        <v>8</v>
      </c>
      <c r="I13" s="265">
        <v>9</v>
      </c>
      <c r="J13" s="265">
        <v>10</v>
      </c>
      <c r="K13" s="265">
        <v>11</v>
      </c>
      <c r="L13" s="265">
        <v>12</v>
      </c>
      <c r="M13" s="265">
        <v>13</v>
      </c>
      <c r="N13" s="265">
        <v>14</v>
      </c>
      <c r="O13" s="265">
        <v>15</v>
      </c>
      <c r="P13" s="265">
        <v>16</v>
      </c>
    </row>
    <row r="14" spans="1:16" ht="16.5" hidden="1" thickBot="1" x14ac:dyDescent="0.25">
      <c r="A14" s="264" t="s">
        <v>504</v>
      </c>
      <c r="B14" s="264" t="s">
        <v>504</v>
      </c>
      <c r="C14" s="264" t="s">
        <v>504</v>
      </c>
      <c r="D14" s="264" t="s">
        <v>504</v>
      </c>
      <c r="E14" s="264" t="s">
        <v>504</v>
      </c>
      <c r="F14" s="264" t="s">
        <v>504</v>
      </c>
      <c r="G14" s="264" t="s">
        <v>504</v>
      </c>
      <c r="H14" s="264" t="s">
        <v>504</v>
      </c>
      <c r="I14" s="264" t="s">
        <v>504</v>
      </c>
      <c r="J14" s="264" t="s">
        <v>504</v>
      </c>
      <c r="K14" s="264" t="s">
        <v>504</v>
      </c>
      <c r="L14" s="264" t="s">
        <v>504</v>
      </c>
      <c r="M14" s="264" t="s">
        <v>504</v>
      </c>
      <c r="N14" s="264" t="s">
        <v>504</v>
      </c>
      <c r="O14" s="264" t="s">
        <v>504</v>
      </c>
      <c r="P14" s="264" t="s">
        <v>504</v>
      </c>
    </row>
    <row r="15" spans="1:16" ht="16.5" hidden="1" thickBot="1" x14ac:dyDescent="0.25">
      <c r="A15" s="264" t="s">
        <v>492</v>
      </c>
      <c r="B15" s="265" t="s">
        <v>492</v>
      </c>
      <c r="C15" s="265" t="s">
        <v>492</v>
      </c>
      <c r="D15" s="266" t="s">
        <v>182</v>
      </c>
      <c r="E15" s="265" t="s">
        <v>345</v>
      </c>
      <c r="F15" s="265" t="s">
        <v>345</v>
      </c>
      <c r="G15" s="265" t="s">
        <v>345</v>
      </c>
      <c r="H15" s="265" t="s">
        <v>345</v>
      </c>
      <c r="I15" s="265" t="s">
        <v>345</v>
      </c>
      <c r="J15" s="265" t="s">
        <v>345</v>
      </c>
      <c r="K15" s="265" t="s">
        <v>345</v>
      </c>
      <c r="L15" s="265" t="s">
        <v>345</v>
      </c>
      <c r="M15" s="265" t="s">
        <v>345</v>
      </c>
      <c r="N15" s="265" t="s">
        <v>345</v>
      </c>
      <c r="O15" s="265" t="s">
        <v>345</v>
      </c>
      <c r="P15" s="265" t="s">
        <v>345</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F11:G11"/>
    <mergeCell ref="H11:H12"/>
    <mergeCell ref="I11:I12"/>
    <mergeCell ref="J11:K11"/>
    <mergeCell ref="L11:L12"/>
    <mergeCell ref="M11:M12"/>
    <mergeCell ref="A5:P5"/>
    <mergeCell ref="A6:P6"/>
    <mergeCell ref="A10:A12"/>
    <mergeCell ref="B10:B12"/>
    <mergeCell ref="C10:C12"/>
    <mergeCell ref="D10:D12"/>
    <mergeCell ref="E10:H10"/>
    <mergeCell ref="I10:L10"/>
    <mergeCell ref="M10:P10"/>
    <mergeCell ref="E11:E12"/>
    <mergeCell ref="N11:O11"/>
    <mergeCell ref="P11:P12"/>
  </mergeCells>
  <pageMargins left="0.70866141732283472" right="0.51181102362204722" top="0.94488188976377963" bottom="0.55118110236220474" header="0.31496062992125984" footer="0.31496062992125984"/>
  <pageSetup paperSize="9" scale="5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3"/>
  <sheetViews>
    <sheetView topLeftCell="A143" zoomScaleNormal="100" workbookViewId="0">
      <selection activeCell="C157" sqref="C157"/>
    </sheetView>
  </sheetViews>
  <sheetFormatPr defaultRowHeight="15.75" x14ac:dyDescent="0.25"/>
  <cols>
    <col min="1" max="1" width="20.7109375" style="268" customWidth="1"/>
    <col min="2" max="2" width="71.7109375" style="268" customWidth="1"/>
    <col min="3" max="3" width="30" style="268" customWidth="1"/>
    <col min="4" max="4" width="12.7109375" style="268" hidden="1" customWidth="1"/>
    <col min="5" max="5" width="14.5703125" style="268" hidden="1" customWidth="1"/>
    <col min="6" max="255" width="9.140625" style="268"/>
    <col min="256" max="257" width="20.7109375" style="268" customWidth="1"/>
    <col min="258" max="258" width="73.28515625" style="268" customWidth="1"/>
    <col min="259" max="259" width="31.42578125" style="268" customWidth="1"/>
    <col min="260" max="511" width="9.140625" style="268"/>
    <col min="512" max="513" width="20.7109375" style="268" customWidth="1"/>
    <col min="514" max="514" width="73.28515625" style="268" customWidth="1"/>
    <col min="515" max="515" width="31.42578125" style="268" customWidth="1"/>
    <col min="516" max="767" width="9.140625" style="268"/>
    <col min="768" max="769" width="20.7109375" style="268" customWidth="1"/>
    <col min="770" max="770" width="73.28515625" style="268" customWidth="1"/>
    <col min="771" max="771" width="31.42578125" style="268" customWidth="1"/>
    <col min="772" max="1023" width="9.140625" style="268"/>
    <col min="1024" max="1025" width="20.7109375" style="268" customWidth="1"/>
    <col min="1026" max="1026" width="73.28515625" style="268" customWidth="1"/>
    <col min="1027" max="1027" width="31.42578125" style="268" customWidth="1"/>
    <col min="1028" max="1279" width="9.140625" style="268"/>
    <col min="1280" max="1281" width="20.7109375" style="268" customWidth="1"/>
    <col min="1282" max="1282" width="73.28515625" style="268" customWidth="1"/>
    <col min="1283" max="1283" width="31.42578125" style="268" customWidth="1"/>
    <col min="1284" max="1535" width="9.140625" style="268"/>
    <col min="1536" max="1537" width="20.7109375" style="268" customWidth="1"/>
    <col min="1538" max="1538" width="73.28515625" style="268" customWidth="1"/>
    <col min="1539" max="1539" width="31.42578125" style="268" customWidth="1"/>
    <col min="1540" max="1791" width="9.140625" style="268"/>
    <col min="1792" max="1793" width="20.7109375" style="268" customWidth="1"/>
    <col min="1794" max="1794" width="73.28515625" style="268" customWidth="1"/>
    <col min="1795" max="1795" width="31.42578125" style="268" customWidth="1"/>
    <col min="1796" max="2047" width="9.140625" style="268"/>
    <col min="2048" max="2049" width="20.7109375" style="268" customWidth="1"/>
    <col min="2050" max="2050" width="73.28515625" style="268" customWidth="1"/>
    <col min="2051" max="2051" width="31.42578125" style="268" customWidth="1"/>
    <col min="2052" max="2303" width="9.140625" style="268"/>
    <col min="2304" max="2305" width="20.7109375" style="268" customWidth="1"/>
    <col min="2306" max="2306" width="73.28515625" style="268" customWidth="1"/>
    <col min="2307" max="2307" width="31.42578125" style="268" customWidth="1"/>
    <col min="2308" max="2559" width="9.140625" style="268"/>
    <col min="2560" max="2561" width="20.7109375" style="268" customWidth="1"/>
    <col min="2562" max="2562" width="73.28515625" style="268" customWidth="1"/>
    <col min="2563" max="2563" width="31.42578125" style="268" customWidth="1"/>
    <col min="2564" max="2815" width="9.140625" style="268"/>
    <col min="2816" max="2817" width="20.7109375" style="268" customWidth="1"/>
    <col min="2818" max="2818" width="73.28515625" style="268" customWidth="1"/>
    <col min="2819" max="2819" width="31.42578125" style="268" customWidth="1"/>
    <col min="2820" max="3071" width="9.140625" style="268"/>
    <col min="3072" max="3073" width="20.7109375" style="268" customWidth="1"/>
    <col min="3074" max="3074" width="73.28515625" style="268" customWidth="1"/>
    <col min="3075" max="3075" width="31.42578125" style="268" customWidth="1"/>
    <col min="3076" max="3327" width="9.140625" style="268"/>
    <col min="3328" max="3329" width="20.7109375" style="268" customWidth="1"/>
    <col min="3330" max="3330" width="73.28515625" style="268" customWidth="1"/>
    <col min="3331" max="3331" width="31.42578125" style="268" customWidth="1"/>
    <col min="3332" max="3583" width="9.140625" style="268"/>
    <col min="3584" max="3585" width="20.7109375" style="268" customWidth="1"/>
    <col min="3586" max="3586" width="73.28515625" style="268" customWidth="1"/>
    <col min="3587" max="3587" width="31.42578125" style="268" customWidth="1"/>
    <col min="3588" max="3839" width="9.140625" style="268"/>
    <col min="3840" max="3841" width="20.7109375" style="268" customWidth="1"/>
    <col min="3842" max="3842" width="73.28515625" style="268" customWidth="1"/>
    <col min="3843" max="3843" width="31.42578125" style="268" customWidth="1"/>
    <col min="3844" max="4095" width="9.140625" style="268"/>
    <col min="4096" max="4097" width="20.7109375" style="268" customWidth="1"/>
    <col min="4098" max="4098" width="73.28515625" style="268" customWidth="1"/>
    <col min="4099" max="4099" width="31.42578125" style="268" customWidth="1"/>
    <col min="4100" max="4351" width="9.140625" style="268"/>
    <col min="4352" max="4353" width="20.7109375" style="268" customWidth="1"/>
    <col min="4354" max="4354" width="73.28515625" style="268" customWidth="1"/>
    <col min="4355" max="4355" width="31.42578125" style="268" customWidth="1"/>
    <col min="4356" max="4607" width="9.140625" style="268"/>
    <col min="4608" max="4609" width="20.7109375" style="268" customWidth="1"/>
    <col min="4610" max="4610" width="73.28515625" style="268" customWidth="1"/>
    <col min="4611" max="4611" width="31.42578125" style="268" customWidth="1"/>
    <col min="4612" max="4863" width="9.140625" style="268"/>
    <col min="4864" max="4865" width="20.7109375" style="268" customWidth="1"/>
    <col min="4866" max="4866" width="73.28515625" style="268" customWidth="1"/>
    <col min="4867" max="4867" width="31.42578125" style="268" customWidth="1"/>
    <col min="4868" max="5119" width="9.140625" style="268"/>
    <col min="5120" max="5121" width="20.7109375" style="268" customWidth="1"/>
    <col min="5122" max="5122" width="73.28515625" style="268" customWidth="1"/>
    <col min="5123" max="5123" width="31.42578125" style="268" customWidth="1"/>
    <col min="5124" max="5375" width="9.140625" style="268"/>
    <col min="5376" max="5377" width="20.7109375" style="268" customWidth="1"/>
    <col min="5378" max="5378" width="73.28515625" style="268" customWidth="1"/>
    <col min="5379" max="5379" width="31.42578125" style="268" customWidth="1"/>
    <col min="5380" max="5631" width="9.140625" style="268"/>
    <col min="5632" max="5633" width="20.7109375" style="268" customWidth="1"/>
    <col min="5634" max="5634" width="73.28515625" style="268" customWidth="1"/>
    <col min="5635" max="5635" width="31.42578125" style="268" customWidth="1"/>
    <col min="5636" max="5887" width="9.140625" style="268"/>
    <col min="5888" max="5889" width="20.7109375" style="268" customWidth="1"/>
    <col min="5890" max="5890" width="73.28515625" style="268" customWidth="1"/>
    <col min="5891" max="5891" width="31.42578125" style="268" customWidth="1"/>
    <col min="5892" max="6143" width="9.140625" style="268"/>
    <col min="6144" max="6145" width="20.7109375" style="268" customWidth="1"/>
    <col min="6146" max="6146" width="73.28515625" style="268" customWidth="1"/>
    <col min="6147" max="6147" width="31.42578125" style="268" customWidth="1"/>
    <col min="6148" max="6399" width="9.140625" style="268"/>
    <col min="6400" max="6401" width="20.7109375" style="268" customWidth="1"/>
    <col min="6402" max="6402" width="73.28515625" style="268" customWidth="1"/>
    <col min="6403" max="6403" width="31.42578125" style="268" customWidth="1"/>
    <col min="6404" max="6655" width="9.140625" style="268"/>
    <col min="6656" max="6657" width="20.7109375" style="268" customWidth="1"/>
    <col min="6658" max="6658" width="73.28515625" style="268" customWidth="1"/>
    <col min="6659" max="6659" width="31.42578125" style="268" customWidth="1"/>
    <col min="6660" max="6911" width="9.140625" style="268"/>
    <col min="6912" max="6913" width="20.7109375" style="268" customWidth="1"/>
    <col min="6914" max="6914" width="73.28515625" style="268" customWidth="1"/>
    <col min="6915" max="6915" width="31.42578125" style="268" customWidth="1"/>
    <col min="6916" max="7167" width="9.140625" style="268"/>
    <col min="7168" max="7169" width="20.7109375" style="268" customWidth="1"/>
    <col min="7170" max="7170" width="73.28515625" style="268" customWidth="1"/>
    <col min="7171" max="7171" width="31.42578125" style="268" customWidth="1"/>
    <col min="7172" max="7423" width="9.140625" style="268"/>
    <col min="7424" max="7425" width="20.7109375" style="268" customWidth="1"/>
    <col min="7426" max="7426" width="73.28515625" style="268" customWidth="1"/>
    <col min="7427" max="7427" width="31.42578125" style="268" customWidth="1"/>
    <col min="7428" max="7679" width="9.140625" style="268"/>
    <col min="7680" max="7681" width="20.7109375" style="268" customWidth="1"/>
    <col min="7682" max="7682" width="73.28515625" style="268" customWidth="1"/>
    <col min="7683" max="7683" width="31.42578125" style="268" customWidth="1"/>
    <col min="7684" max="7935" width="9.140625" style="268"/>
    <col min="7936" max="7937" width="20.7109375" style="268" customWidth="1"/>
    <col min="7938" max="7938" width="73.28515625" style="268" customWidth="1"/>
    <col min="7939" max="7939" width="31.42578125" style="268" customWidth="1"/>
    <col min="7940" max="8191" width="9.140625" style="268"/>
    <col min="8192" max="8193" width="20.7109375" style="268" customWidth="1"/>
    <col min="8194" max="8194" width="73.28515625" style="268" customWidth="1"/>
    <col min="8195" max="8195" width="31.42578125" style="268" customWidth="1"/>
    <col min="8196" max="8447" width="9.140625" style="268"/>
    <col min="8448" max="8449" width="20.7109375" style="268" customWidth="1"/>
    <col min="8450" max="8450" width="73.28515625" style="268" customWidth="1"/>
    <col min="8451" max="8451" width="31.42578125" style="268" customWidth="1"/>
    <col min="8452" max="8703" width="9.140625" style="268"/>
    <col min="8704" max="8705" width="20.7109375" style="268" customWidth="1"/>
    <col min="8706" max="8706" width="73.28515625" style="268" customWidth="1"/>
    <col min="8707" max="8707" width="31.42578125" style="268" customWidth="1"/>
    <col min="8708" max="8959" width="9.140625" style="268"/>
    <col min="8960" max="8961" width="20.7109375" style="268" customWidth="1"/>
    <col min="8962" max="8962" width="73.28515625" style="268" customWidth="1"/>
    <col min="8963" max="8963" width="31.42578125" style="268" customWidth="1"/>
    <col min="8964" max="9215" width="9.140625" style="268"/>
    <col min="9216" max="9217" width="20.7109375" style="268" customWidth="1"/>
    <col min="9218" max="9218" width="73.28515625" style="268" customWidth="1"/>
    <col min="9219" max="9219" width="31.42578125" style="268" customWidth="1"/>
    <col min="9220" max="9471" width="9.140625" style="268"/>
    <col min="9472" max="9473" width="20.7109375" style="268" customWidth="1"/>
    <col min="9474" max="9474" width="73.28515625" style="268" customWidth="1"/>
    <col min="9475" max="9475" width="31.42578125" style="268" customWidth="1"/>
    <col min="9476" max="9727" width="9.140625" style="268"/>
    <col min="9728" max="9729" width="20.7109375" style="268" customWidth="1"/>
    <col min="9730" max="9730" width="73.28515625" style="268" customWidth="1"/>
    <col min="9731" max="9731" width="31.42578125" style="268" customWidth="1"/>
    <col min="9732" max="9983" width="9.140625" style="268"/>
    <col min="9984" max="9985" width="20.7109375" style="268" customWidth="1"/>
    <col min="9986" max="9986" width="73.28515625" style="268" customWidth="1"/>
    <col min="9987" max="9987" width="31.42578125" style="268" customWidth="1"/>
    <col min="9988" max="10239" width="9.140625" style="268"/>
    <col min="10240" max="10241" width="20.7109375" style="268" customWidth="1"/>
    <col min="10242" max="10242" width="73.28515625" style="268" customWidth="1"/>
    <col min="10243" max="10243" width="31.42578125" style="268" customWidth="1"/>
    <col min="10244" max="10495" width="9.140625" style="268"/>
    <col min="10496" max="10497" width="20.7109375" style="268" customWidth="1"/>
    <col min="10498" max="10498" width="73.28515625" style="268" customWidth="1"/>
    <col min="10499" max="10499" width="31.42578125" style="268" customWidth="1"/>
    <col min="10500" max="10751" width="9.140625" style="268"/>
    <col min="10752" max="10753" width="20.7109375" style="268" customWidth="1"/>
    <col min="10754" max="10754" width="73.28515625" style="268" customWidth="1"/>
    <col min="10755" max="10755" width="31.42578125" style="268" customWidth="1"/>
    <col min="10756" max="11007" width="9.140625" style="268"/>
    <col min="11008" max="11009" width="20.7109375" style="268" customWidth="1"/>
    <col min="11010" max="11010" width="73.28515625" style="268" customWidth="1"/>
    <col min="11011" max="11011" width="31.42578125" style="268" customWidth="1"/>
    <col min="11012" max="11263" width="9.140625" style="268"/>
    <col min="11264" max="11265" width="20.7109375" style="268" customWidth="1"/>
    <col min="11266" max="11266" width="73.28515625" style="268" customWidth="1"/>
    <col min="11267" max="11267" width="31.42578125" style="268" customWidth="1"/>
    <col min="11268" max="11519" width="9.140625" style="268"/>
    <col min="11520" max="11521" width="20.7109375" style="268" customWidth="1"/>
    <col min="11522" max="11522" width="73.28515625" style="268" customWidth="1"/>
    <col min="11523" max="11523" width="31.42578125" style="268" customWidth="1"/>
    <col min="11524" max="11775" width="9.140625" style="268"/>
    <col min="11776" max="11777" width="20.7109375" style="268" customWidth="1"/>
    <col min="11778" max="11778" width="73.28515625" style="268" customWidth="1"/>
    <col min="11779" max="11779" width="31.42578125" style="268" customWidth="1"/>
    <col min="11780" max="12031" width="9.140625" style="268"/>
    <col min="12032" max="12033" width="20.7109375" style="268" customWidth="1"/>
    <col min="12034" max="12034" width="73.28515625" style="268" customWidth="1"/>
    <col min="12035" max="12035" width="31.42578125" style="268" customWidth="1"/>
    <col min="12036" max="12287" width="9.140625" style="268"/>
    <col min="12288" max="12289" width="20.7109375" style="268" customWidth="1"/>
    <col min="12290" max="12290" width="73.28515625" style="268" customWidth="1"/>
    <col min="12291" max="12291" width="31.42578125" style="268" customWidth="1"/>
    <col min="12292" max="12543" width="9.140625" style="268"/>
    <col min="12544" max="12545" width="20.7109375" style="268" customWidth="1"/>
    <col min="12546" max="12546" width="73.28515625" style="268" customWidth="1"/>
    <col min="12547" max="12547" width="31.42578125" style="268" customWidth="1"/>
    <col min="12548" max="12799" width="9.140625" style="268"/>
    <col min="12800" max="12801" width="20.7109375" style="268" customWidth="1"/>
    <col min="12802" max="12802" width="73.28515625" style="268" customWidth="1"/>
    <col min="12803" max="12803" width="31.42578125" style="268" customWidth="1"/>
    <col min="12804" max="13055" width="9.140625" style="268"/>
    <col min="13056" max="13057" width="20.7109375" style="268" customWidth="1"/>
    <col min="13058" max="13058" width="73.28515625" style="268" customWidth="1"/>
    <col min="13059" max="13059" width="31.42578125" style="268" customWidth="1"/>
    <col min="13060" max="13311" width="9.140625" style="268"/>
    <col min="13312" max="13313" width="20.7109375" style="268" customWidth="1"/>
    <col min="13314" max="13314" width="73.28515625" style="268" customWidth="1"/>
    <col min="13315" max="13315" width="31.42578125" style="268" customWidth="1"/>
    <col min="13316" max="13567" width="9.140625" style="268"/>
    <col min="13568" max="13569" width="20.7109375" style="268" customWidth="1"/>
    <col min="13570" max="13570" width="73.28515625" style="268" customWidth="1"/>
    <col min="13571" max="13571" width="31.42578125" style="268" customWidth="1"/>
    <col min="13572" max="13823" width="9.140625" style="268"/>
    <col min="13824" max="13825" width="20.7109375" style="268" customWidth="1"/>
    <col min="13826" max="13826" width="73.28515625" style="268" customWidth="1"/>
    <col min="13827" max="13827" width="31.42578125" style="268" customWidth="1"/>
    <col min="13828" max="14079" width="9.140625" style="268"/>
    <col min="14080" max="14081" width="20.7109375" style="268" customWidth="1"/>
    <col min="14082" max="14082" width="73.28515625" style="268" customWidth="1"/>
    <col min="14083" max="14083" width="31.42578125" style="268" customWidth="1"/>
    <col min="14084" max="14335" width="9.140625" style="268"/>
    <col min="14336" max="14337" width="20.7109375" style="268" customWidth="1"/>
    <col min="14338" max="14338" width="73.28515625" style="268" customWidth="1"/>
    <col min="14339" max="14339" width="31.42578125" style="268" customWidth="1"/>
    <col min="14340" max="14591" width="9.140625" style="268"/>
    <col min="14592" max="14593" width="20.7109375" style="268" customWidth="1"/>
    <col min="14594" max="14594" width="73.28515625" style="268" customWidth="1"/>
    <col min="14595" max="14595" width="31.42578125" style="268" customWidth="1"/>
    <col min="14596" max="14847" width="9.140625" style="268"/>
    <col min="14848" max="14849" width="20.7109375" style="268" customWidth="1"/>
    <col min="14850" max="14850" width="73.28515625" style="268" customWidth="1"/>
    <col min="14851" max="14851" width="31.42578125" style="268" customWidth="1"/>
    <col min="14852" max="15103" width="9.140625" style="268"/>
    <col min="15104" max="15105" width="20.7109375" style="268" customWidth="1"/>
    <col min="15106" max="15106" width="73.28515625" style="268" customWidth="1"/>
    <col min="15107" max="15107" width="31.42578125" style="268" customWidth="1"/>
    <col min="15108" max="15359" width="9.140625" style="268"/>
    <col min="15360" max="15361" width="20.7109375" style="268" customWidth="1"/>
    <col min="15362" max="15362" width="73.28515625" style="268" customWidth="1"/>
    <col min="15363" max="15363" width="31.42578125" style="268" customWidth="1"/>
    <col min="15364" max="15615" width="9.140625" style="268"/>
    <col min="15616" max="15617" width="20.7109375" style="268" customWidth="1"/>
    <col min="15618" max="15618" width="73.28515625" style="268" customWidth="1"/>
    <col min="15619" max="15619" width="31.42578125" style="268" customWidth="1"/>
    <col min="15620" max="15871" width="9.140625" style="268"/>
    <col min="15872" max="15873" width="20.7109375" style="268" customWidth="1"/>
    <col min="15874" max="15874" width="73.28515625" style="268" customWidth="1"/>
    <col min="15875" max="15875" width="31.42578125" style="268" customWidth="1"/>
    <col min="15876" max="16127" width="9.140625" style="268"/>
    <col min="16128" max="16129" width="20.7109375" style="268" customWidth="1"/>
    <col min="16130" max="16130" width="73.28515625" style="268" customWidth="1"/>
    <col min="16131" max="16131" width="31.42578125" style="268" customWidth="1"/>
    <col min="16132" max="16384" width="9.140625" style="268"/>
  </cols>
  <sheetData>
    <row r="1" spans="1:3" x14ac:dyDescent="0.25">
      <c r="A1" s="267"/>
      <c r="C1" s="267" t="s">
        <v>505</v>
      </c>
    </row>
    <row r="2" spans="1:3" x14ac:dyDescent="0.25">
      <c r="C2" s="267" t="s">
        <v>931</v>
      </c>
    </row>
    <row r="3" spans="1:3" ht="17.25" customHeight="1" x14ac:dyDescent="0.25">
      <c r="C3" s="267" t="s">
        <v>185</v>
      </c>
    </row>
    <row r="4" spans="1:3" ht="18" customHeight="1" x14ac:dyDescent="0.25">
      <c r="C4" s="267" t="s">
        <v>918</v>
      </c>
    </row>
    <row r="5" spans="1:3" x14ac:dyDescent="0.25">
      <c r="A5" s="826" t="s">
        <v>506</v>
      </c>
      <c r="B5" s="827"/>
      <c r="C5" s="827"/>
    </row>
    <row r="6" spans="1:3" x14ac:dyDescent="0.25">
      <c r="A6" s="828" t="s">
        <v>1</v>
      </c>
      <c r="B6" s="827"/>
      <c r="C6" s="827"/>
    </row>
    <row r="7" spans="1:3" x14ac:dyDescent="0.25">
      <c r="A7" s="827" t="s">
        <v>2</v>
      </c>
      <c r="B7" s="827"/>
      <c r="C7" s="827"/>
    </row>
    <row r="8" spans="1:3" ht="21.95" customHeight="1" x14ac:dyDescent="0.25">
      <c r="A8" s="270" t="s">
        <v>507</v>
      </c>
    </row>
    <row r="9" spans="1:3" ht="16.5" thickBot="1" x14ac:dyDescent="0.3">
      <c r="C9" s="269" t="s">
        <v>508</v>
      </c>
    </row>
    <row r="10" spans="1:3" ht="47.25" customHeight="1" x14ac:dyDescent="0.25">
      <c r="A10" s="676" t="s">
        <v>509</v>
      </c>
      <c r="B10" s="677" t="s">
        <v>510</v>
      </c>
      <c r="C10" s="678" t="s">
        <v>10</v>
      </c>
    </row>
    <row r="11" spans="1:3" x14ac:dyDescent="0.25">
      <c r="A11" s="679">
        <v>1</v>
      </c>
      <c r="B11" s="271">
        <v>2</v>
      </c>
      <c r="C11" s="680">
        <v>3</v>
      </c>
    </row>
    <row r="12" spans="1:3" x14ac:dyDescent="0.25">
      <c r="A12" s="822" t="s">
        <v>511</v>
      </c>
      <c r="B12" s="823"/>
      <c r="C12" s="824"/>
    </row>
    <row r="13" spans="1:3" x14ac:dyDescent="0.25">
      <c r="A13" s="681" t="s">
        <v>330</v>
      </c>
      <c r="B13" s="671" t="s">
        <v>512</v>
      </c>
      <c r="C13" s="682">
        <v>48655900</v>
      </c>
    </row>
    <row r="14" spans="1:3" x14ac:dyDescent="0.25">
      <c r="A14" s="683" t="s">
        <v>513</v>
      </c>
      <c r="B14" s="672" t="s">
        <v>514</v>
      </c>
      <c r="C14" s="684">
        <v>48655900</v>
      </c>
    </row>
    <row r="15" spans="1:3" ht="55.9" customHeight="1" x14ac:dyDescent="0.25">
      <c r="A15" s="681" t="s">
        <v>515</v>
      </c>
      <c r="B15" s="71" t="s">
        <v>335</v>
      </c>
      <c r="C15" s="682">
        <f>C16</f>
        <v>836700</v>
      </c>
    </row>
    <row r="16" spans="1:3" x14ac:dyDescent="0.25">
      <c r="A16" s="683" t="s">
        <v>516</v>
      </c>
      <c r="B16" s="672" t="s">
        <v>517</v>
      </c>
      <c r="C16" s="684">
        <f>836700</f>
        <v>836700</v>
      </c>
    </row>
    <row r="17" spans="1:4" ht="31.5" x14ac:dyDescent="0.25">
      <c r="A17" s="681" t="s">
        <v>518</v>
      </c>
      <c r="B17" s="71" t="s">
        <v>338</v>
      </c>
      <c r="C17" s="682">
        <v>784740</v>
      </c>
    </row>
    <row r="18" spans="1:4" x14ac:dyDescent="0.25">
      <c r="A18" s="683" t="s">
        <v>516</v>
      </c>
      <c r="B18" s="672" t="s">
        <v>517</v>
      </c>
      <c r="C18" s="684">
        <v>784740</v>
      </c>
    </row>
    <row r="19" spans="1:4" ht="47.25" x14ac:dyDescent="0.25">
      <c r="A19" s="681" t="s">
        <v>519</v>
      </c>
      <c r="B19" s="71" t="s">
        <v>340</v>
      </c>
      <c r="C19" s="682">
        <v>619585</v>
      </c>
    </row>
    <row r="20" spans="1:4" x14ac:dyDescent="0.25">
      <c r="A20" s="683" t="s">
        <v>516</v>
      </c>
      <c r="B20" s="672" t="s">
        <v>517</v>
      </c>
      <c r="C20" s="684">
        <v>619585</v>
      </c>
    </row>
    <row r="21" spans="1:4" x14ac:dyDescent="0.25">
      <c r="A21" s="681" t="s">
        <v>520</v>
      </c>
      <c r="B21" s="671" t="s">
        <v>343</v>
      </c>
      <c r="C21" s="682">
        <f>C22+C23+C50+C70+C47+C84</f>
        <v>3707243</v>
      </c>
      <c r="D21" s="521">
        <f>C21-'[1]Дод 1'!D93</f>
        <v>851943</v>
      </c>
    </row>
    <row r="22" spans="1:4" hidden="1" x14ac:dyDescent="0.25">
      <c r="A22" s="685">
        <v>11314200000</v>
      </c>
      <c r="B22" s="672" t="s">
        <v>754</v>
      </c>
      <c r="C22" s="686"/>
    </row>
    <row r="23" spans="1:4" x14ac:dyDescent="0.25">
      <c r="A23" s="685" t="s">
        <v>746</v>
      </c>
      <c r="B23" s="672" t="s">
        <v>731</v>
      </c>
      <c r="C23" s="686">
        <f>C27+C25+C24</f>
        <v>1249443</v>
      </c>
    </row>
    <row r="24" spans="1:4" ht="31.5" x14ac:dyDescent="0.25">
      <c r="A24" s="683" t="s">
        <v>782</v>
      </c>
      <c r="B24" s="223" t="s">
        <v>798</v>
      </c>
      <c r="C24" s="686">
        <v>44143</v>
      </c>
    </row>
    <row r="25" spans="1:4" ht="31.5" x14ac:dyDescent="0.25">
      <c r="A25" s="683" t="s">
        <v>782</v>
      </c>
      <c r="B25" s="223" t="s">
        <v>909</v>
      </c>
      <c r="C25" s="684">
        <f>C26</f>
        <v>200000</v>
      </c>
    </row>
    <row r="26" spans="1:4" x14ac:dyDescent="0.25">
      <c r="A26" s="685"/>
      <c r="B26" s="672" t="s">
        <v>783</v>
      </c>
      <c r="C26" s="684">
        <f>200000</f>
        <v>200000</v>
      </c>
    </row>
    <row r="27" spans="1:4" ht="31.5" x14ac:dyDescent="0.25">
      <c r="A27" s="683" t="s">
        <v>782</v>
      </c>
      <c r="B27" s="223" t="s">
        <v>913</v>
      </c>
      <c r="C27" s="686">
        <f>C28+C29+C30+C31+C32+C33+C35+C36+C37+C38</f>
        <v>1005300</v>
      </c>
    </row>
    <row r="28" spans="1:4" x14ac:dyDescent="0.25">
      <c r="A28" s="685"/>
      <c r="B28" s="672" t="s">
        <v>783</v>
      </c>
      <c r="C28" s="686">
        <v>96563</v>
      </c>
    </row>
    <row r="29" spans="1:4" ht="31.5" x14ac:dyDescent="0.25">
      <c r="A29" s="685"/>
      <c r="B29" s="223" t="s">
        <v>785</v>
      </c>
      <c r="C29" s="686">
        <v>840410</v>
      </c>
    </row>
    <row r="30" spans="1:4" x14ac:dyDescent="0.25">
      <c r="A30" s="685"/>
      <c r="B30" s="672" t="s">
        <v>790</v>
      </c>
      <c r="C30" s="686">
        <v>5000</v>
      </c>
    </row>
    <row r="31" spans="1:4" x14ac:dyDescent="0.25">
      <c r="A31" s="685"/>
      <c r="B31" s="223" t="s">
        <v>791</v>
      </c>
      <c r="C31" s="686">
        <v>20000</v>
      </c>
    </row>
    <row r="32" spans="1:4" ht="31.5" x14ac:dyDescent="0.25">
      <c r="A32" s="685"/>
      <c r="B32" s="223" t="s">
        <v>792</v>
      </c>
      <c r="C32" s="686">
        <v>12000</v>
      </c>
    </row>
    <row r="33" spans="1:3" ht="31.5" x14ac:dyDescent="0.25">
      <c r="A33" s="685"/>
      <c r="B33" s="223" t="s">
        <v>793</v>
      </c>
      <c r="C33" s="686">
        <v>1800</v>
      </c>
    </row>
    <row r="34" spans="1:3" hidden="1" x14ac:dyDescent="0.25">
      <c r="A34" s="685"/>
      <c r="B34" s="672"/>
      <c r="C34" s="686"/>
    </row>
    <row r="35" spans="1:3" ht="31.5" x14ac:dyDescent="0.25">
      <c r="A35" s="685"/>
      <c r="B35" s="223" t="s">
        <v>788</v>
      </c>
      <c r="C35" s="686">
        <v>2000</v>
      </c>
    </row>
    <row r="36" spans="1:3" x14ac:dyDescent="0.25">
      <c r="A36" s="685"/>
      <c r="B36" s="672" t="s">
        <v>794</v>
      </c>
      <c r="C36" s="686">
        <v>15000</v>
      </c>
    </row>
    <row r="37" spans="1:3" x14ac:dyDescent="0.25">
      <c r="A37" s="685"/>
      <c r="B37" s="672" t="s">
        <v>795</v>
      </c>
      <c r="C37" s="686">
        <v>5000</v>
      </c>
    </row>
    <row r="38" spans="1:3" x14ac:dyDescent="0.25">
      <c r="A38" s="685"/>
      <c r="B38" s="672" t="s">
        <v>796</v>
      </c>
      <c r="C38" s="686">
        <v>7527</v>
      </c>
    </row>
    <row r="39" spans="1:3" hidden="1" x14ac:dyDescent="0.25">
      <c r="A39" s="685"/>
      <c r="B39" s="672"/>
      <c r="C39" s="686"/>
    </row>
    <row r="40" spans="1:3" hidden="1" x14ac:dyDescent="0.25">
      <c r="A40" s="685"/>
      <c r="B40" s="672"/>
      <c r="C40" s="686"/>
    </row>
    <row r="41" spans="1:3" hidden="1" x14ac:dyDescent="0.25">
      <c r="A41" s="685"/>
      <c r="B41" s="672"/>
      <c r="C41" s="686"/>
    </row>
    <row r="42" spans="1:3" hidden="1" x14ac:dyDescent="0.25">
      <c r="A42" s="685"/>
      <c r="B42" s="672"/>
      <c r="C42" s="686"/>
    </row>
    <row r="43" spans="1:3" hidden="1" x14ac:dyDescent="0.25">
      <c r="A43" s="685"/>
      <c r="B43" s="672"/>
      <c r="C43" s="686"/>
    </row>
    <row r="44" spans="1:3" hidden="1" x14ac:dyDescent="0.25">
      <c r="A44" s="685"/>
      <c r="B44" s="672"/>
      <c r="C44" s="686"/>
    </row>
    <row r="45" spans="1:3" hidden="1" x14ac:dyDescent="0.25">
      <c r="A45" s="685"/>
      <c r="B45" s="672"/>
      <c r="C45" s="686"/>
    </row>
    <row r="46" spans="1:3" hidden="1" x14ac:dyDescent="0.25">
      <c r="A46" s="685"/>
      <c r="B46" s="672"/>
      <c r="C46" s="686"/>
    </row>
    <row r="47" spans="1:3" x14ac:dyDescent="0.25">
      <c r="A47" s="681" t="s">
        <v>747</v>
      </c>
      <c r="B47" s="673" t="s">
        <v>862</v>
      </c>
      <c r="C47" s="682">
        <f>C48</f>
        <v>200000</v>
      </c>
    </row>
    <row r="48" spans="1:3" ht="31.5" x14ac:dyDescent="0.25">
      <c r="A48" s="683" t="s">
        <v>782</v>
      </c>
      <c r="B48" s="223" t="s">
        <v>909</v>
      </c>
      <c r="C48" s="686">
        <f>C49</f>
        <v>200000</v>
      </c>
    </row>
    <row r="49" spans="1:3" x14ac:dyDescent="0.25">
      <c r="A49" s="685"/>
      <c r="B49" s="672" t="s">
        <v>784</v>
      </c>
      <c r="C49" s="686">
        <v>200000</v>
      </c>
    </row>
    <row r="50" spans="1:3" x14ac:dyDescent="0.25">
      <c r="A50" s="687" t="s">
        <v>521</v>
      </c>
      <c r="B50" s="673" t="s">
        <v>522</v>
      </c>
      <c r="C50" s="688">
        <f>C51+C54+C56</f>
        <v>485000</v>
      </c>
    </row>
    <row r="51" spans="1:3" ht="31.5" x14ac:dyDescent="0.25">
      <c r="A51" s="683" t="s">
        <v>782</v>
      </c>
      <c r="B51" s="223" t="s">
        <v>798</v>
      </c>
      <c r="C51" s="684">
        <v>30000</v>
      </c>
    </row>
    <row r="52" spans="1:3" hidden="1" x14ac:dyDescent="0.25">
      <c r="A52" s="689"/>
      <c r="B52" s="672"/>
      <c r="C52" s="684"/>
    </row>
    <row r="53" spans="1:3" hidden="1" x14ac:dyDescent="0.25">
      <c r="A53" s="683"/>
      <c r="B53" s="672"/>
      <c r="C53" s="684"/>
    </row>
    <row r="54" spans="1:3" ht="31.5" x14ac:dyDescent="0.25">
      <c r="A54" s="713" t="s">
        <v>782</v>
      </c>
      <c r="B54" s="223" t="s">
        <v>909</v>
      </c>
      <c r="C54" s="684">
        <f>C55</f>
        <v>240000</v>
      </c>
    </row>
    <row r="55" spans="1:3" x14ac:dyDescent="0.25">
      <c r="A55" s="683"/>
      <c r="B55" s="672" t="s">
        <v>783</v>
      </c>
      <c r="C55" s="684">
        <f>200000+40000</f>
        <v>240000</v>
      </c>
    </row>
    <row r="56" spans="1:3" ht="31.5" x14ac:dyDescent="0.25">
      <c r="A56" s="713" t="s">
        <v>782</v>
      </c>
      <c r="B56" s="223" t="s">
        <v>913</v>
      </c>
      <c r="C56" s="684">
        <f>C57+C58+C59+C60+C61+C62+C63+C64</f>
        <v>215000</v>
      </c>
    </row>
    <row r="57" spans="1:3" x14ac:dyDescent="0.25">
      <c r="A57" s="683"/>
      <c r="B57" s="672" t="s">
        <v>783</v>
      </c>
      <c r="C57" s="684">
        <v>9050</v>
      </c>
    </row>
    <row r="58" spans="1:3" ht="40.5" customHeight="1" x14ac:dyDescent="0.25">
      <c r="A58" s="683"/>
      <c r="B58" s="223" t="s">
        <v>785</v>
      </c>
      <c r="C58" s="684">
        <v>189950</v>
      </c>
    </row>
    <row r="59" spans="1:3" x14ac:dyDescent="0.25">
      <c r="A59" s="683"/>
      <c r="B59" s="672" t="s">
        <v>789</v>
      </c>
      <c r="C59" s="684">
        <v>1000</v>
      </c>
    </row>
    <row r="60" spans="1:3" x14ac:dyDescent="0.25">
      <c r="A60" s="683"/>
      <c r="B60" s="672" t="s">
        <v>790</v>
      </c>
      <c r="C60" s="684">
        <v>5000</v>
      </c>
    </row>
    <row r="61" spans="1:3" x14ac:dyDescent="0.25">
      <c r="A61" s="683"/>
      <c r="B61" s="223" t="s">
        <v>791</v>
      </c>
      <c r="C61" s="684">
        <v>5000</v>
      </c>
    </row>
    <row r="62" spans="1:3" ht="31.5" x14ac:dyDescent="0.25">
      <c r="A62" s="683"/>
      <c r="B62" s="223" t="s">
        <v>792</v>
      </c>
      <c r="C62" s="684">
        <v>3000</v>
      </c>
    </row>
    <row r="63" spans="1:3" ht="31.5" x14ac:dyDescent="0.25">
      <c r="A63" s="683"/>
      <c r="B63" s="223" t="s">
        <v>793</v>
      </c>
      <c r="C63" s="684">
        <v>1000</v>
      </c>
    </row>
    <row r="64" spans="1:3" ht="31.5" x14ac:dyDescent="0.25">
      <c r="A64" s="683"/>
      <c r="B64" s="223" t="s">
        <v>788</v>
      </c>
      <c r="C64" s="684">
        <v>1000</v>
      </c>
    </row>
    <row r="65" spans="1:4" hidden="1" x14ac:dyDescent="0.25">
      <c r="A65" s="683"/>
      <c r="B65" s="672"/>
      <c r="C65" s="684"/>
    </row>
    <row r="66" spans="1:4" hidden="1" x14ac:dyDescent="0.25">
      <c r="A66" s="683"/>
      <c r="B66" s="672"/>
      <c r="C66" s="684"/>
    </row>
    <row r="67" spans="1:4" hidden="1" x14ac:dyDescent="0.25">
      <c r="A67" s="683"/>
      <c r="B67" s="672"/>
      <c r="C67" s="684"/>
    </row>
    <row r="68" spans="1:4" hidden="1" x14ac:dyDescent="0.25">
      <c r="A68" s="683"/>
      <c r="B68" s="672"/>
      <c r="C68" s="684"/>
    </row>
    <row r="69" spans="1:4" hidden="1" x14ac:dyDescent="0.25">
      <c r="A69" s="683"/>
      <c r="B69" s="672"/>
      <c r="C69" s="684"/>
    </row>
    <row r="70" spans="1:4" x14ac:dyDescent="0.25">
      <c r="A70" s="687" t="s">
        <v>523</v>
      </c>
      <c r="B70" s="673" t="s">
        <v>524</v>
      </c>
      <c r="C70" s="688">
        <f>C71+C72+C73+C75</f>
        <v>1579100</v>
      </c>
      <c r="D70" s="625"/>
    </row>
    <row r="71" spans="1:4" ht="27.6" customHeight="1" x14ac:dyDescent="0.25">
      <c r="A71" s="683" t="s">
        <v>782</v>
      </c>
      <c r="B71" s="223" t="s">
        <v>798</v>
      </c>
      <c r="C71" s="684">
        <v>84600</v>
      </c>
      <c r="D71" s="638"/>
    </row>
    <row r="72" spans="1:4" ht="31.5" x14ac:dyDescent="0.25">
      <c r="A72" s="683"/>
      <c r="B72" s="223" t="s">
        <v>797</v>
      </c>
      <c r="C72" s="684">
        <v>244500</v>
      </c>
      <c r="D72" s="638"/>
    </row>
    <row r="73" spans="1:4" ht="31.5" x14ac:dyDescent="0.25">
      <c r="A73" s="713" t="s">
        <v>782</v>
      </c>
      <c r="B73" s="223" t="s">
        <v>909</v>
      </c>
      <c r="C73" s="684">
        <f>C74</f>
        <v>600000</v>
      </c>
    </row>
    <row r="74" spans="1:4" x14ac:dyDescent="0.25">
      <c r="A74" s="683"/>
      <c r="B74" s="672" t="s">
        <v>783</v>
      </c>
      <c r="C74" s="684">
        <v>600000</v>
      </c>
    </row>
    <row r="75" spans="1:4" ht="31.5" x14ac:dyDescent="0.25">
      <c r="A75" s="713" t="s">
        <v>782</v>
      </c>
      <c r="B75" s="223" t="s">
        <v>913</v>
      </c>
      <c r="C75" s="684">
        <f>C76+C77+C78+C79+C80+C81+C82</f>
        <v>650000</v>
      </c>
    </row>
    <row r="76" spans="1:4" x14ac:dyDescent="0.25">
      <c r="A76" s="683"/>
      <c r="B76" s="672" t="s">
        <v>783</v>
      </c>
      <c r="C76" s="690">
        <v>260000</v>
      </c>
    </row>
    <row r="77" spans="1:4" ht="31.5" x14ac:dyDescent="0.25">
      <c r="A77" s="683"/>
      <c r="B77" s="223" t="s">
        <v>785</v>
      </c>
      <c r="C77" s="690">
        <v>330000</v>
      </c>
    </row>
    <row r="78" spans="1:4" ht="31.5" x14ac:dyDescent="0.25">
      <c r="A78" s="683"/>
      <c r="B78" s="223" t="s">
        <v>792</v>
      </c>
      <c r="C78" s="690">
        <v>15000</v>
      </c>
    </row>
    <row r="79" spans="1:4" ht="31.5" x14ac:dyDescent="0.25">
      <c r="A79" s="683"/>
      <c r="B79" s="223" t="s">
        <v>788</v>
      </c>
      <c r="C79" s="690">
        <v>3000</v>
      </c>
    </row>
    <row r="80" spans="1:4" x14ac:dyDescent="0.25">
      <c r="A80" s="683"/>
      <c r="B80" s="672" t="s">
        <v>790</v>
      </c>
      <c r="C80" s="690">
        <v>7000</v>
      </c>
    </row>
    <row r="81" spans="1:5" x14ac:dyDescent="0.25">
      <c r="A81" s="683"/>
      <c r="B81" s="223" t="s">
        <v>791</v>
      </c>
      <c r="C81" s="690">
        <v>30000</v>
      </c>
    </row>
    <row r="82" spans="1:5" ht="31.5" x14ac:dyDescent="0.25">
      <c r="A82" s="683"/>
      <c r="B82" s="223" t="s">
        <v>793</v>
      </c>
      <c r="C82" s="690">
        <v>5000</v>
      </c>
    </row>
    <row r="83" spans="1:5" x14ac:dyDescent="0.25">
      <c r="A83" s="683"/>
      <c r="B83" s="672"/>
      <c r="C83" s="684"/>
    </row>
    <row r="84" spans="1:5" x14ac:dyDescent="0.25">
      <c r="A84" s="696">
        <v>11505000000</v>
      </c>
      <c r="B84" s="673" t="s">
        <v>864</v>
      </c>
      <c r="C84" s="684">
        <f>C86+C85</f>
        <v>193700</v>
      </c>
    </row>
    <row r="85" spans="1:5" ht="31.5" x14ac:dyDescent="0.25">
      <c r="A85" s="683" t="s">
        <v>782</v>
      </c>
      <c r="B85" s="223" t="s">
        <v>798</v>
      </c>
      <c r="C85" s="684">
        <v>6700</v>
      </c>
      <c r="E85" s="521">
        <f>C85+C71+C51+C24</f>
        <v>165443</v>
      </c>
    </row>
    <row r="86" spans="1:5" ht="31.5" x14ac:dyDescent="0.25">
      <c r="A86" s="683" t="s">
        <v>782</v>
      </c>
      <c r="B86" s="223" t="s">
        <v>913</v>
      </c>
      <c r="C86" s="686">
        <f>C87+C88+C89+C90+C91+C92+C94+C95+C96+C97</f>
        <v>187000</v>
      </c>
      <c r="E86" s="521">
        <f>C86+C27+C56+C75</f>
        <v>2057300</v>
      </c>
    </row>
    <row r="87" spans="1:5" x14ac:dyDescent="0.25">
      <c r="A87" s="683"/>
      <c r="B87" s="672" t="s">
        <v>783</v>
      </c>
      <c r="C87" s="686">
        <v>5344</v>
      </c>
      <c r="E87" s="521">
        <f>C73+C54+C48+C25</f>
        <v>1240000</v>
      </c>
    </row>
    <row r="88" spans="1:5" ht="31.5" x14ac:dyDescent="0.25">
      <c r="A88" s="683"/>
      <c r="B88" s="223" t="s">
        <v>875</v>
      </c>
      <c r="C88" s="686">
        <v>158750</v>
      </c>
      <c r="E88" s="521">
        <f>C72</f>
        <v>244500</v>
      </c>
    </row>
    <row r="89" spans="1:5" x14ac:dyDescent="0.25">
      <c r="A89" s="683"/>
      <c r="B89" s="672" t="s">
        <v>790</v>
      </c>
      <c r="C89" s="686">
        <v>500</v>
      </c>
    </row>
    <row r="90" spans="1:5" x14ac:dyDescent="0.25">
      <c r="A90" s="683"/>
      <c r="B90" s="223" t="s">
        <v>791</v>
      </c>
      <c r="C90" s="686">
        <v>1000</v>
      </c>
    </row>
    <row r="91" spans="1:5" ht="31.5" x14ac:dyDescent="0.25">
      <c r="A91" s="683"/>
      <c r="B91" s="223" t="s">
        <v>792</v>
      </c>
      <c r="C91" s="686">
        <v>9600</v>
      </c>
    </row>
    <row r="92" spans="1:5" ht="31.5" x14ac:dyDescent="0.25">
      <c r="A92" s="683"/>
      <c r="B92" s="223" t="s">
        <v>793</v>
      </c>
      <c r="C92" s="686">
        <v>9600</v>
      </c>
    </row>
    <row r="93" spans="1:5" hidden="1" x14ac:dyDescent="0.25">
      <c r="A93" s="683"/>
      <c r="B93" s="672"/>
      <c r="C93" s="686"/>
    </row>
    <row r="94" spans="1:5" ht="31.5" hidden="1" x14ac:dyDescent="0.25">
      <c r="A94" s="683"/>
      <c r="B94" s="223" t="s">
        <v>788</v>
      </c>
      <c r="C94" s="686"/>
    </row>
    <row r="95" spans="1:5" x14ac:dyDescent="0.25">
      <c r="A95" s="683"/>
      <c r="B95" s="672" t="s">
        <v>794</v>
      </c>
      <c r="C95" s="686">
        <v>1500</v>
      </c>
    </row>
    <row r="96" spans="1:5" x14ac:dyDescent="0.25">
      <c r="A96" s="683"/>
      <c r="B96" s="672" t="s">
        <v>795</v>
      </c>
      <c r="C96" s="686">
        <v>200</v>
      </c>
    </row>
    <row r="97" spans="1:3" x14ac:dyDescent="0.25">
      <c r="A97" s="683"/>
      <c r="B97" s="672" t="s">
        <v>796</v>
      </c>
      <c r="C97" s="686">
        <v>506</v>
      </c>
    </row>
    <row r="98" spans="1:3" hidden="1" x14ac:dyDescent="0.25">
      <c r="A98" s="683"/>
      <c r="B98" s="672"/>
      <c r="C98" s="684"/>
    </row>
    <row r="99" spans="1:3" hidden="1" x14ac:dyDescent="0.25">
      <c r="A99" s="683"/>
      <c r="B99" s="672"/>
      <c r="C99" s="684"/>
    </row>
    <row r="100" spans="1:3" hidden="1" x14ac:dyDescent="0.25">
      <c r="A100" s="683"/>
      <c r="B100" s="672"/>
      <c r="C100" s="684"/>
    </row>
    <row r="101" spans="1:3" hidden="1" x14ac:dyDescent="0.25">
      <c r="A101" s="683"/>
      <c r="B101" s="672"/>
      <c r="C101" s="684"/>
    </row>
    <row r="102" spans="1:3" hidden="1" x14ac:dyDescent="0.25">
      <c r="A102" s="683"/>
      <c r="B102" s="672"/>
      <c r="C102" s="684"/>
    </row>
    <row r="103" spans="1:3" hidden="1" x14ac:dyDescent="0.25">
      <c r="A103" s="683"/>
      <c r="B103" s="672"/>
      <c r="C103" s="684"/>
    </row>
    <row r="104" spans="1:3" hidden="1" x14ac:dyDescent="0.25">
      <c r="A104" s="683"/>
      <c r="B104" s="672"/>
      <c r="C104" s="684"/>
    </row>
    <row r="105" spans="1:3" hidden="1" x14ac:dyDescent="0.25">
      <c r="A105" s="683"/>
      <c r="B105" s="672"/>
      <c r="C105" s="684"/>
    </row>
    <row r="106" spans="1:3" hidden="1" x14ac:dyDescent="0.25">
      <c r="A106" s="683"/>
      <c r="B106" s="672"/>
      <c r="C106" s="684"/>
    </row>
    <row r="107" spans="1:3" hidden="1" x14ac:dyDescent="0.25">
      <c r="A107" s="683"/>
      <c r="B107" s="672"/>
      <c r="C107" s="684"/>
    </row>
    <row r="108" spans="1:3" hidden="1" x14ac:dyDescent="0.25">
      <c r="A108" s="683"/>
      <c r="B108" s="672"/>
      <c r="C108" s="684"/>
    </row>
    <row r="109" spans="1:3" hidden="1" x14ac:dyDescent="0.25">
      <c r="A109" s="683"/>
      <c r="B109" s="672"/>
      <c r="C109" s="684"/>
    </row>
    <row r="110" spans="1:3" hidden="1" x14ac:dyDescent="0.25">
      <c r="A110" s="683"/>
      <c r="B110" s="672"/>
      <c r="C110" s="684"/>
    </row>
    <row r="111" spans="1:3" ht="47.25" x14ac:dyDescent="0.25">
      <c r="A111" s="681" t="s">
        <v>525</v>
      </c>
      <c r="B111" s="71" t="s">
        <v>526</v>
      </c>
      <c r="C111" s="682">
        <v>617800</v>
      </c>
    </row>
    <row r="112" spans="1:3" x14ac:dyDescent="0.25">
      <c r="A112" s="683" t="s">
        <v>516</v>
      </c>
      <c r="B112" s="672" t="s">
        <v>517</v>
      </c>
      <c r="C112" s="684">
        <v>617800</v>
      </c>
    </row>
    <row r="113" spans="1:3" x14ac:dyDescent="0.25">
      <c r="A113" s="822" t="s">
        <v>527</v>
      </c>
      <c r="B113" s="823"/>
      <c r="C113" s="824"/>
    </row>
    <row r="114" spans="1:3" hidden="1" x14ac:dyDescent="0.25">
      <c r="A114" s="681" t="s">
        <v>330</v>
      </c>
      <c r="B114" s="674" t="s">
        <v>512</v>
      </c>
      <c r="C114" s="682">
        <v>0</v>
      </c>
    </row>
    <row r="115" spans="1:3" hidden="1" x14ac:dyDescent="0.25">
      <c r="A115" s="683" t="s">
        <v>513</v>
      </c>
      <c r="B115" s="675" t="s">
        <v>514</v>
      </c>
      <c r="C115" s="684">
        <v>0</v>
      </c>
    </row>
    <row r="116" spans="1:3" ht="63" hidden="1" x14ac:dyDescent="0.25">
      <c r="A116" s="681" t="s">
        <v>515</v>
      </c>
      <c r="B116" s="674" t="s">
        <v>335</v>
      </c>
      <c r="C116" s="682">
        <v>0</v>
      </c>
    </row>
    <row r="117" spans="1:3" hidden="1" x14ac:dyDescent="0.25">
      <c r="A117" s="683" t="s">
        <v>516</v>
      </c>
      <c r="B117" s="675" t="s">
        <v>517</v>
      </c>
      <c r="C117" s="684">
        <v>0</v>
      </c>
    </row>
    <row r="118" spans="1:3" ht="31.5" hidden="1" x14ac:dyDescent="0.25">
      <c r="A118" s="681" t="s">
        <v>518</v>
      </c>
      <c r="B118" s="674" t="s">
        <v>338</v>
      </c>
      <c r="C118" s="682">
        <v>0</v>
      </c>
    </row>
    <row r="119" spans="1:3" hidden="1" x14ac:dyDescent="0.25">
      <c r="A119" s="683" t="s">
        <v>516</v>
      </c>
      <c r="B119" s="675" t="s">
        <v>517</v>
      </c>
      <c r="C119" s="684">
        <v>0</v>
      </c>
    </row>
    <row r="120" spans="1:3" ht="47.25" hidden="1" x14ac:dyDescent="0.25">
      <c r="A120" s="681" t="s">
        <v>519</v>
      </c>
      <c r="B120" s="674" t="s">
        <v>340</v>
      </c>
      <c r="C120" s="682">
        <v>0</v>
      </c>
    </row>
    <row r="121" spans="1:3" hidden="1" x14ac:dyDescent="0.25">
      <c r="A121" s="683" t="s">
        <v>516</v>
      </c>
      <c r="B121" s="675" t="s">
        <v>517</v>
      </c>
      <c r="C121" s="684">
        <v>0</v>
      </c>
    </row>
    <row r="122" spans="1:3" x14ac:dyDescent="0.25">
      <c r="A122" s="681" t="s">
        <v>520</v>
      </c>
      <c r="B122" s="674" t="s">
        <v>343</v>
      </c>
      <c r="C122" s="682">
        <f>C123</f>
        <v>1259179</v>
      </c>
    </row>
    <row r="123" spans="1:3" x14ac:dyDescent="0.25">
      <c r="A123" s="685">
        <v>11314200000</v>
      </c>
      <c r="B123" s="672" t="s">
        <v>754</v>
      </c>
      <c r="C123" s="686">
        <v>1259179</v>
      </c>
    </row>
    <row r="124" spans="1:3" ht="31.5" x14ac:dyDescent="0.25">
      <c r="A124" s="707" t="s">
        <v>781</v>
      </c>
      <c r="B124" s="223" t="s">
        <v>909</v>
      </c>
      <c r="C124" s="686">
        <v>1259179</v>
      </c>
    </row>
    <row r="125" spans="1:3" ht="35.450000000000003" customHeight="1" x14ac:dyDescent="0.25">
      <c r="A125" s="683" t="s">
        <v>781</v>
      </c>
      <c r="B125" s="223" t="s">
        <v>910</v>
      </c>
      <c r="C125" s="686">
        <v>1259179</v>
      </c>
    </row>
    <row r="126" spans="1:3" ht="47.25" hidden="1" x14ac:dyDescent="0.25">
      <c r="A126" s="681" t="s">
        <v>525</v>
      </c>
      <c r="B126" s="674" t="s">
        <v>526</v>
      </c>
      <c r="C126" s="682">
        <v>0</v>
      </c>
    </row>
    <row r="127" spans="1:3" hidden="1" x14ac:dyDescent="0.25">
      <c r="A127" s="683" t="s">
        <v>516</v>
      </c>
      <c r="B127" s="675" t="s">
        <v>517</v>
      </c>
      <c r="C127" s="684">
        <v>0</v>
      </c>
    </row>
    <row r="128" spans="1:3" x14ac:dyDescent="0.25">
      <c r="A128" s="691" t="s">
        <v>183</v>
      </c>
      <c r="B128" s="671" t="s">
        <v>528</v>
      </c>
      <c r="C128" s="692">
        <f>C129+C130</f>
        <v>56481147</v>
      </c>
    </row>
    <row r="129" spans="1:3" x14ac:dyDescent="0.25">
      <c r="A129" s="691" t="s">
        <v>183</v>
      </c>
      <c r="B129" s="671" t="s">
        <v>502</v>
      </c>
      <c r="C129" s="692">
        <f>C13+C15+C17+C19+C21+C111</f>
        <v>55221968</v>
      </c>
    </row>
    <row r="130" spans="1:3" ht="16.5" thickBot="1" x14ac:dyDescent="0.3">
      <c r="A130" s="693" t="s">
        <v>183</v>
      </c>
      <c r="B130" s="694" t="s">
        <v>503</v>
      </c>
      <c r="C130" s="695">
        <f>C122</f>
        <v>1259179</v>
      </c>
    </row>
    <row r="132" spans="1:3" ht="21.95" customHeight="1" thickBot="1" x14ac:dyDescent="0.3">
      <c r="A132" s="270" t="s">
        <v>529</v>
      </c>
      <c r="C132" s="269" t="s">
        <v>508</v>
      </c>
    </row>
    <row r="133" spans="1:3" ht="94.5" x14ac:dyDescent="0.25">
      <c r="A133" s="676" t="s">
        <v>530</v>
      </c>
      <c r="B133" s="677" t="s">
        <v>531</v>
      </c>
      <c r="C133" s="678" t="s">
        <v>10</v>
      </c>
    </row>
    <row r="134" spans="1:3" x14ac:dyDescent="0.25">
      <c r="A134" s="702">
        <v>1</v>
      </c>
      <c r="B134" s="272">
        <v>2</v>
      </c>
      <c r="C134" s="703">
        <v>4</v>
      </c>
    </row>
    <row r="135" spans="1:3" x14ac:dyDescent="0.25">
      <c r="A135" s="822" t="s">
        <v>511</v>
      </c>
      <c r="B135" s="823"/>
      <c r="C135" s="824"/>
    </row>
    <row r="136" spans="1:3" x14ac:dyDescent="0.25">
      <c r="A136" s="697"/>
      <c r="B136" s="698"/>
      <c r="C136" s="699">
        <v>0</v>
      </c>
    </row>
    <row r="137" spans="1:3" ht="20.100000000000001" customHeight="1" x14ac:dyDescent="0.25">
      <c r="A137" s="825" t="s">
        <v>527</v>
      </c>
      <c r="B137" s="823"/>
      <c r="C137" s="824"/>
    </row>
    <row r="138" spans="1:3" ht="20.100000000000001" customHeight="1" x14ac:dyDescent="0.25">
      <c r="A138" s="683" t="s">
        <v>855</v>
      </c>
      <c r="B138" s="698">
        <v>9770</v>
      </c>
      <c r="C138" s="699">
        <f>C140</f>
        <v>600000</v>
      </c>
    </row>
    <row r="139" spans="1:3" ht="20.100000000000001" hidden="1" customHeight="1" x14ac:dyDescent="0.25">
      <c r="A139" s="683" t="s">
        <v>516</v>
      </c>
      <c r="B139" s="672" t="s">
        <v>517</v>
      </c>
      <c r="C139" s="699"/>
    </row>
    <row r="140" spans="1:3" ht="39" x14ac:dyDescent="0.25">
      <c r="A140" s="683"/>
      <c r="B140" s="700" t="s">
        <v>889</v>
      </c>
      <c r="C140" s="699">
        <v>600000</v>
      </c>
    </row>
    <row r="141" spans="1:3" ht="20.100000000000001" customHeight="1" x14ac:dyDescent="0.25">
      <c r="A141" s="683" t="s">
        <v>854</v>
      </c>
      <c r="B141" s="698">
        <v>9800</v>
      </c>
      <c r="C141" s="699">
        <f>C142+C143</f>
        <v>200000</v>
      </c>
    </row>
    <row r="142" spans="1:3" ht="51.75" x14ac:dyDescent="0.25">
      <c r="A142" s="683"/>
      <c r="B142" s="701" t="s">
        <v>890</v>
      </c>
      <c r="C142" s="704">
        <v>100000</v>
      </c>
    </row>
    <row r="143" spans="1:3" ht="90" x14ac:dyDescent="0.25">
      <c r="A143" s="683"/>
      <c r="B143" s="701" t="s">
        <v>891</v>
      </c>
      <c r="C143" s="704">
        <v>100000</v>
      </c>
    </row>
    <row r="144" spans="1:3" hidden="1" x14ac:dyDescent="0.25">
      <c r="A144" s="705" t="s">
        <v>183</v>
      </c>
      <c r="B144" s="273" t="s">
        <v>183</v>
      </c>
      <c r="C144" s="692"/>
    </row>
    <row r="145" spans="1:3" hidden="1" x14ac:dyDescent="0.25">
      <c r="A145" s="705" t="s">
        <v>183</v>
      </c>
      <c r="B145" s="273" t="s">
        <v>183</v>
      </c>
      <c r="C145" s="692"/>
    </row>
    <row r="146" spans="1:3" hidden="1" x14ac:dyDescent="0.25">
      <c r="A146" s="706" t="s">
        <v>183</v>
      </c>
      <c r="B146" s="274" t="s">
        <v>183</v>
      </c>
      <c r="C146" s="692"/>
    </row>
    <row r="147" spans="1:3" x14ac:dyDescent="0.25">
      <c r="A147" s="691" t="s">
        <v>183</v>
      </c>
      <c r="B147" s="671" t="s">
        <v>528</v>
      </c>
      <c r="C147" s="692">
        <f>C148+C149</f>
        <v>800000</v>
      </c>
    </row>
    <row r="148" spans="1:3" x14ac:dyDescent="0.25">
      <c r="A148" s="691" t="s">
        <v>183</v>
      </c>
      <c r="B148" s="671" t="s">
        <v>502</v>
      </c>
      <c r="C148" s="692">
        <f>C136</f>
        <v>0</v>
      </c>
    </row>
    <row r="149" spans="1:3" ht="16.5" thickBot="1" x14ac:dyDescent="0.3">
      <c r="A149" s="693" t="s">
        <v>183</v>
      </c>
      <c r="B149" s="694" t="s">
        <v>503</v>
      </c>
      <c r="C149" s="695">
        <f>C141+C138</f>
        <v>800000</v>
      </c>
    </row>
    <row r="153" spans="1:3" x14ac:dyDescent="0.25">
      <c r="B153" s="268" t="s">
        <v>779</v>
      </c>
      <c r="C153" s="268" t="s">
        <v>777</v>
      </c>
    </row>
  </sheetData>
  <mergeCells count="7">
    <mergeCell ref="A113:C113"/>
    <mergeCell ref="A135:C135"/>
    <mergeCell ref="A137:C137"/>
    <mergeCell ref="A5:C5"/>
    <mergeCell ref="A6:C6"/>
    <mergeCell ref="A7:C7"/>
    <mergeCell ref="A12:C12"/>
  </mergeCells>
  <pageMargins left="1.1811023622047245" right="0.39370078740157483" top="0.78740157480314965" bottom="0.78740157480314965" header="0.31496062992125984" footer="0.31496062992125984"/>
  <pageSetup paperSize="9" scale="54" fitToHeight="2"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181" activePane="bottomRight" state="frozen"/>
      <selection pane="topRight" activeCell="E1" sqref="E1"/>
      <selection pane="bottomLeft" activeCell="A14" sqref="A14"/>
      <selection pane="bottomRight" activeCell="A2" sqref="A2:XFD180"/>
    </sheetView>
  </sheetViews>
  <sheetFormatPr defaultRowHeight="12.75" x14ac:dyDescent="0.2"/>
  <cols>
    <col min="1" max="1" width="13.85546875" style="275" customWidth="1"/>
    <col min="2" max="2" width="14.140625" style="276" customWidth="1"/>
    <col min="3" max="3" width="13.42578125" style="277" customWidth="1"/>
    <col min="4" max="4" width="60.85546875" style="278" customWidth="1"/>
    <col min="5" max="5" width="72.28515625" style="278" customWidth="1"/>
    <col min="6" max="6" width="23.5703125" style="279" customWidth="1"/>
    <col min="7" max="8" width="23.42578125" style="279" customWidth="1"/>
    <col min="9" max="9" width="25.140625" style="279" customWidth="1"/>
    <col min="10" max="10" width="22.42578125" style="279" hidden="1" customWidth="1"/>
    <col min="11" max="11" width="21.28515625" style="279" hidden="1" customWidth="1"/>
    <col min="12" max="12" width="25.7109375" style="279" hidden="1" customWidth="1"/>
    <col min="13" max="13" width="19.85546875" style="280" hidden="1" customWidth="1"/>
    <col min="14" max="14" width="30.5703125" style="280" customWidth="1"/>
    <col min="15" max="15" width="38.85546875" style="275" hidden="1" customWidth="1"/>
    <col min="16" max="256" width="9.140625" style="275"/>
    <col min="257" max="257" width="13.85546875" style="275" customWidth="1"/>
    <col min="258" max="258" width="14.140625" style="275" customWidth="1"/>
    <col min="259" max="259" width="13.42578125" style="275" customWidth="1"/>
    <col min="260" max="260" width="60.85546875" style="275" customWidth="1"/>
    <col min="261" max="261" width="72.28515625" style="275" customWidth="1"/>
    <col min="262" max="262" width="23.5703125" style="275" customWidth="1"/>
    <col min="263" max="264" width="23.42578125" style="275" customWidth="1"/>
    <col min="265" max="265" width="25.140625" style="275" customWidth="1"/>
    <col min="266" max="269" width="0" style="275" hidden="1" customWidth="1"/>
    <col min="270" max="270" width="30.5703125" style="275" customWidth="1"/>
    <col min="271" max="271" width="0" style="275" hidden="1" customWidth="1"/>
    <col min="272" max="512" width="9.140625" style="275"/>
    <col min="513" max="513" width="13.85546875" style="275" customWidth="1"/>
    <col min="514" max="514" width="14.140625" style="275" customWidth="1"/>
    <col min="515" max="515" width="13.42578125" style="275" customWidth="1"/>
    <col min="516" max="516" width="60.85546875" style="275" customWidth="1"/>
    <col min="517" max="517" width="72.28515625" style="275" customWidth="1"/>
    <col min="518" max="518" width="23.5703125" style="275" customWidth="1"/>
    <col min="519" max="520" width="23.42578125" style="275" customWidth="1"/>
    <col min="521" max="521" width="25.140625" style="275" customWidth="1"/>
    <col min="522" max="525" width="0" style="275" hidden="1" customWidth="1"/>
    <col min="526" max="526" width="30.5703125" style="275" customWidth="1"/>
    <col min="527" max="527" width="0" style="275" hidden="1" customWidth="1"/>
    <col min="528" max="768" width="9.140625" style="275"/>
    <col min="769" max="769" width="13.85546875" style="275" customWidth="1"/>
    <col min="770" max="770" width="14.140625" style="275" customWidth="1"/>
    <col min="771" max="771" width="13.42578125" style="275" customWidth="1"/>
    <col min="772" max="772" width="60.85546875" style="275" customWidth="1"/>
    <col min="773" max="773" width="72.28515625" style="275" customWidth="1"/>
    <col min="774" max="774" width="23.5703125" style="275" customWidth="1"/>
    <col min="775" max="776" width="23.42578125" style="275" customWidth="1"/>
    <col min="777" max="777" width="25.140625" style="275" customWidth="1"/>
    <col min="778" max="781" width="0" style="275" hidden="1" customWidth="1"/>
    <col min="782" max="782" width="30.5703125" style="275" customWidth="1"/>
    <col min="783" max="783" width="0" style="275" hidden="1" customWidth="1"/>
    <col min="784" max="1024" width="9.140625" style="275"/>
    <col min="1025" max="1025" width="13.85546875" style="275" customWidth="1"/>
    <col min="1026" max="1026" width="14.140625" style="275" customWidth="1"/>
    <col min="1027" max="1027" width="13.42578125" style="275" customWidth="1"/>
    <col min="1028" max="1028" width="60.85546875" style="275" customWidth="1"/>
    <col min="1029" max="1029" width="72.28515625" style="275" customWidth="1"/>
    <col min="1030" max="1030" width="23.5703125" style="275" customWidth="1"/>
    <col min="1031" max="1032" width="23.42578125" style="275" customWidth="1"/>
    <col min="1033" max="1033" width="25.140625" style="275" customWidth="1"/>
    <col min="1034" max="1037" width="0" style="275" hidden="1" customWidth="1"/>
    <col min="1038" max="1038" width="30.5703125" style="275" customWidth="1"/>
    <col min="1039" max="1039" width="0" style="275" hidden="1" customWidth="1"/>
    <col min="1040" max="1280" width="9.140625" style="275"/>
    <col min="1281" max="1281" width="13.85546875" style="275" customWidth="1"/>
    <col min="1282" max="1282" width="14.140625" style="275" customWidth="1"/>
    <col min="1283" max="1283" width="13.42578125" style="275" customWidth="1"/>
    <col min="1284" max="1284" width="60.85546875" style="275" customWidth="1"/>
    <col min="1285" max="1285" width="72.28515625" style="275" customWidth="1"/>
    <col min="1286" max="1286" width="23.5703125" style="275" customWidth="1"/>
    <col min="1287" max="1288" width="23.42578125" style="275" customWidth="1"/>
    <col min="1289" max="1289" width="25.140625" style="275" customWidth="1"/>
    <col min="1290" max="1293" width="0" style="275" hidden="1" customWidth="1"/>
    <col min="1294" max="1294" width="30.5703125" style="275" customWidth="1"/>
    <col min="1295" max="1295" width="0" style="275" hidden="1" customWidth="1"/>
    <col min="1296" max="1536" width="9.140625" style="275"/>
    <col min="1537" max="1537" width="13.85546875" style="275" customWidth="1"/>
    <col min="1538" max="1538" width="14.140625" style="275" customWidth="1"/>
    <col min="1539" max="1539" width="13.42578125" style="275" customWidth="1"/>
    <col min="1540" max="1540" width="60.85546875" style="275" customWidth="1"/>
    <col min="1541" max="1541" width="72.28515625" style="275" customWidth="1"/>
    <col min="1542" max="1542" width="23.5703125" style="275" customWidth="1"/>
    <col min="1543" max="1544" width="23.42578125" style="275" customWidth="1"/>
    <col min="1545" max="1545" width="25.140625" style="275" customWidth="1"/>
    <col min="1546" max="1549" width="0" style="275" hidden="1" customWidth="1"/>
    <col min="1550" max="1550" width="30.5703125" style="275" customWidth="1"/>
    <col min="1551" max="1551" width="0" style="275" hidden="1" customWidth="1"/>
    <col min="1552" max="1792" width="9.140625" style="275"/>
    <col min="1793" max="1793" width="13.85546875" style="275" customWidth="1"/>
    <col min="1794" max="1794" width="14.140625" style="275" customWidth="1"/>
    <col min="1795" max="1795" width="13.42578125" style="275" customWidth="1"/>
    <col min="1796" max="1796" width="60.85546875" style="275" customWidth="1"/>
    <col min="1797" max="1797" width="72.28515625" style="275" customWidth="1"/>
    <col min="1798" max="1798" width="23.5703125" style="275" customWidth="1"/>
    <col min="1799" max="1800" width="23.42578125" style="275" customWidth="1"/>
    <col min="1801" max="1801" width="25.140625" style="275" customWidth="1"/>
    <col min="1802" max="1805" width="0" style="275" hidden="1" customWidth="1"/>
    <col min="1806" max="1806" width="30.5703125" style="275" customWidth="1"/>
    <col min="1807" max="1807" width="0" style="275" hidden="1" customWidth="1"/>
    <col min="1808" max="2048" width="9.140625" style="275"/>
    <col min="2049" max="2049" width="13.85546875" style="275" customWidth="1"/>
    <col min="2050" max="2050" width="14.140625" style="275" customWidth="1"/>
    <col min="2051" max="2051" width="13.42578125" style="275" customWidth="1"/>
    <col min="2052" max="2052" width="60.85546875" style="275" customWidth="1"/>
    <col min="2053" max="2053" width="72.28515625" style="275" customWidth="1"/>
    <col min="2054" max="2054" width="23.5703125" style="275" customWidth="1"/>
    <col min="2055" max="2056" width="23.42578125" style="275" customWidth="1"/>
    <col min="2057" max="2057" width="25.140625" style="275" customWidth="1"/>
    <col min="2058" max="2061" width="0" style="275" hidden="1" customWidth="1"/>
    <col min="2062" max="2062" width="30.5703125" style="275" customWidth="1"/>
    <col min="2063" max="2063" width="0" style="275" hidden="1" customWidth="1"/>
    <col min="2064" max="2304" width="9.140625" style="275"/>
    <col min="2305" max="2305" width="13.85546875" style="275" customWidth="1"/>
    <col min="2306" max="2306" width="14.140625" style="275" customWidth="1"/>
    <col min="2307" max="2307" width="13.42578125" style="275" customWidth="1"/>
    <col min="2308" max="2308" width="60.85546875" style="275" customWidth="1"/>
    <col min="2309" max="2309" width="72.28515625" style="275" customWidth="1"/>
    <col min="2310" max="2310" width="23.5703125" style="275" customWidth="1"/>
    <col min="2311" max="2312" width="23.42578125" style="275" customWidth="1"/>
    <col min="2313" max="2313" width="25.140625" style="275" customWidth="1"/>
    <col min="2314" max="2317" width="0" style="275" hidden="1" customWidth="1"/>
    <col min="2318" max="2318" width="30.5703125" style="275" customWidth="1"/>
    <col min="2319" max="2319" width="0" style="275" hidden="1" customWidth="1"/>
    <col min="2320" max="2560" width="9.140625" style="275"/>
    <col min="2561" max="2561" width="13.85546875" style="275" customWidth="1"/>
    <col min="2562" max="2562" width="14.140625" style="275" customWidth="1"/>
    <col min="2563" max="2563" width="13.42578125" style="275" customWidth="1"/>
    <col min="2564" max="2564" width="60.85546875" style="275" customWidth="1"/>
    <col min="2565" max="2565" width="72.28515625" style="275" customWidth="1"/>
    <col min="2566" max="2566" width="23.5703125" style="275" customWidth="1"/>
    <col min="2567" max="2568" width="23.42578125" style="275" customWidth="1"/>
    <col min="2569" max="2569" width="25.140625" style="275" customWidth="1"/>
    <col min="2570" max="2573" width="0" style="275" hidden="1" customWidth="1"/>
    <col min="2574" max="2574" width="30.5703125" style="275" customWidth="1"/>
    <col min="2575" max="2575" width="0" style="275" hidden="1" customWidth="1"/>
    <col min="2576" max="2816" width="9.140625" style="275"/>
    <col min="2817" max="2817" width="13.85546875" style="275" customWidth="1"/>
    <col min="2818" max="2818" width="14.140625" style="275" customWidth="1"/>
    <col min="2819" max="2819" width="13.42578125" style="275" customWidth="1"/>
    <col min="2820" max="2820" width="60.85546875" style="275" customWidth="1"/>
    <col min="2821" max="2821" width="72.28515625" style="275" customWidth="1"/>
    <col min="2822" max="2822" width="23.5703125" style="275" customWidth="1"/>
    <col min="2823" max="2824" width="23.42578125" style="275" customWidth="1"/>
    <col min="2825" max="2825" width="25.140625" style="275" customWidth="1"/>
    <col min="2826" max="2829" width="0" style="275" hidden="1" customWidth="1"/>
    <col min="2830" max="2830" width="30.5703125" style="275" customWidth="1"/>
    <col min="2831" max="2831" width="0" style="275" hidden="1" customWidth="1"/>
    <col min="2832" max="3072" width="9.140625" style="275"/>
    <col min="3073" max="3073" width="13.85546875" style="275" customWidth="1"/>
    <col min="3074" max="3074" width="14.140625" style="275" customWidth="1"/>
    <col min="3075" max="3075" width="13.42578125" style="275" customWidth="1"/>
    <col min="3076" max="3076" width="60.85546875" style="275" customWidth="1"/>
    <col min="3077" max="3077" width="72.28515625" style="275" customWidth="1"/>
    <col min="3078" max="3078" width="23.5703125" style="275" customWidth="1"/>
    <col min="3079" max="3080" width="23.42578125" style="275" customWidth="1"/>
    <col min="3081" max="3081" width="25.140625" style="275" customWidth="1"/>
    <col min="3082" max="3085" width="0" style="275" hidden="1" customWidth="1"/>
    <col min="3086" max="3086" width="30.5703125" style="275" customWidth="1"/>
    <col min="3087" max="3087" width="0" style="275" hidden="1" customWidth="1"/>
    <col min="3088" max="3328" width="9.140625" style="275"/>
    <col min="3329" max="3329" width="13.85546875" style="275" customWidth="1"/>
    <col min="3330" max="3330" width="14.140625" style="275" customWidth="1"/>
    <col min="3331" max="3331" width="13.42578125" style="275" customWidth="1"/>
    <col min="3332" max="3332" width="60.85546875" style="275" customWidth="1"/>
    <col min="3333" max="3333" width="72.28515625" style="275" customWidth="1"/>
    <col min="3334" max="3334" width="23.5703125" style="275" customWidth="1"/>
    <col min="3335" max="3336" width="23.42578125" style="275" customWidth="1"/>
    <col min="3337" max="3337" width="25.140625" style="275" customWidth="1"/>
    <col min="3338" max="3341" width="0" style="275" hidden="1" customWidth="1"/>
    <col min="3342" max="3342" width="30.5703125" style="275" customWidth="1"/>
    <col min="3343" max="3343" width="0" style="275" hidden="1" customWidth="1"/>
    <col min="3344" max="3584" width="9.140625" style="275"/>
    <col min="3585" max="3585" width="13.85546875" style="275" customWidth="1"/>
    <col min="3586" max="3586" width="14.140625" style="275" customWidth="1"/>
    <col min="3587" max="3587" width="13.42578125" style="275" customWidth="1"/>
    <col min="3588" max="3588" width="60.85546875" style="275" customWidth="1"/>
    <col min="3589" max="3589" width="72.28515625" style="275" customWidth="1"/>
    <col min="3590" max="3590" width="23.5703125" style="275" customWidth="1"/>
    <col min="3591" max="3592" width="23.42578125" style="275" customWidth="1"/>
    <col min="3593" max="3593" width="25.140625" style="275" customWidth="1"/>
    <col min="3594" max="3597" width="0" style="275" hidden="1" customWidth="1"/>
    <col min="3598" max="3598" width="30.5703125" style="275" customWidth="1"/>
    <col min="3599" max="3599" width="0" style="275" hidden="1" customWidth="1"/>
    <col min="3600" max="3840" width="9.140625" style="275"/>
    <col min="3841" max="3841" width="13.85546875" style="275" customWidth="1"/>
    <col min="3842" max="3842" width="14.140625" style="275" customWidth="1"/>
    <col min="3843" max="3843" width="13.42578125" style="275" customWidth="1"/>
    <col min="3844" max="3844" width="60.85546875" style="275" customWidth="1"/>
    <col min="3845" max="3845" width="72.28515625" style="275" customWidth="1"/>
    <col min="3846" max="3846" width="23.5703125" style="275" customWidth="1"/>
    <col min="3847" max="3848" width="23.42578125" style="275" customWidth="1"/>
    <col min="3849" max="3849" width="25.140625" style="275" customWidth="1"/>
    <col min="3850" max="3853" width="0" style="275" hidden="1" customWidth="1"/>
    <col min="3854" max="3854" width="30.5703125" style="275" customWidth="1"/>
    <col min="3855" max="3855" width="0" style="275" hidden="1" customWidth="1"/>
    <col min="3856" max="4096" width="9.140625" style="275"/>
    <col min="4097" max="4097" width="13.85546875" style="275" customWidth="1"/>
    <col min="4098" max="4098" width="14.140625" style="275" customWidth="1"/>
    <col min="4099" max="4099" width="13.42578125" style="275" customWidth="1"/>
    <col min="4100" max="4100" width="60.85546875" style="275" customWidth="1"/>
    <col min="4101" max="4101" width="72.28515625" style="275" customWidth="1"/>
    <col min="4102" max="4102" width="23.5703125" style="275" customWidth="1"/>
    <col min="4103" max="4104" width="23.42578125" style="275" customWidth="1"/>
    <col min="4105" max="4105" width="25.140625" style="275" customWidth="1"/>
    <col min="4106" max="4109" width="0" style="275" hidden="1" customWidth="1"/>
    <col min="4110" max="4110" width="30.5703125" style="275" customWidth="1"/>
    <col min="4111" max="4111" width="0" style="275" hidden="1" customWidth="1"/>
    <col min="4112" max="4352" width="9.140625" style="275"/>
    <col min="4353" max="4353" width="13.85546875" style="275" customWidth="1"/>
    <col min="4354" max="4354" width="14.140625" style="275" customWidth="1"/>
    <col min="4355" max="4355" width="13.42578125" style="275" customWidth="1"/>
    <col min="4356" max="4356" width="60.85546875" style="275" customWidth="1"/>
    <col min="4357" max="4357" width="72.28515625" style="275" customWidth="1"/>
    <col min="4358" max="4358" width="23.5703125" style="275" customWidth="1"/>
    <col min="4359" max="4360" width="23.42578125" style="275" customWidth="1"/>
    <col min="4361" max="4361" width="25.140625" style="275" customWidth="1"/>
    <col min="4362" max="4365" width="0" style="275" hidden="1" customWidth="1"/>
    <col min="4366" max="4366" width="30.5703125" style="275" customWidth="1"/>
    <col min="4367" max="4367" width="0" style="275" hidden="1" customWidth="1"/>
    <col min="4368" max="4608" width="9.140625" style="275"/>
    <col min="4609" max="4609" width="13.85546875" style="275" customWidth="1"/>
    <col min="4610" max="4610" width="14.140625" style="275" customWidth="1"/>
    <col min="4611" max="4611" width="13.42578125" style="275" customWidth="1"/>
    <col min="4612" max="4612" width="60.85546875" style="275" customWidth="1"/>
    <col min="4613" max="4613" width="72.28515625" style="275" customWidth="1"/>
    <col min="4614" max="4614" width="23.5703125" style="275" customWidth="1"/>
    <col min="4615" max="4616" width="23.42578125" style="275" customWidth="1"/>
    <col min="4617" max="4617" width="25.140625" style="275" customWidth="1"/>
    <col min="4618" max="4621" width="0" style="275" hidden="1" customWidth="1"/>
    <col min="4622" max="4622" width="30.5703125" style="275" customWidth="1"/>
    <col min="4623" max="4623" width="0" style="275" hidden="1" customWidth="1"/>
    <col min="4624" max="4864" width="9.140625" style="275"/>
    <col min="4865" max="4865" width="13.85546875" style="275" customWidth="1"/>
    <col min="4866" max="4866" width="14.140625" style="275" customWidth="1"/>
    <col min="4867" max="4867" width="13.42578125" style="275" customWidth="1"/>
    <col min="4868" max="4868" width="60.85546875" style="275" customWidth="1"/>
    <col min="4869" max="4869" width="72.28515625" style="275" customWidth="1"/>
    <col min="4870" max="4870" width="23.5703125" style="275" customWidth="1"/>
    <col min="4871" max="4872" width="23.42578125" style="275" customWidth="1"/>
    <col min="4873" max="4873" width="25.140625" style="275" customWidth="1"/>
    <col min="4874" max="4877" width="0" style="275" hidden="1" customWidth="1"/>
    <col min="4878" max="4878" width="30.5703125" style="275" customWidth="1"/>
    <col min="4879" max="4879" width="0" style="275" hidden="1" customWidth="1"/>
    <col min="4880" max="5120" width="9.140625" style="275"/>
    <col min="5121" max="5121" width="13.85546875" style="275" customWidth="1"/>
    <col min="5122" max="5122" width="14.140625" style="275" customWidth="1"/>
    <col min="5123" max="5123" width="13.42578125" style="275" customWidth="1"/>
    <col min="5124" max="5124" width="60.85546875" style="275" customWidth="1"/>
    <col min="5125" max="5125" width="72.28515625" style="275" customWidth="1"/>
    <col min="5126" max="5126" width="23.5703125" style="275" customWidth="1"/>
    <col min="5127" max="5128" width="23.42578125" style="275" customWidth="1"/>
    <col min="5129" max="5129" width="25.140625" style="275" customWidth="1"/>
    <col min="5130" max="5133" width="0" style="275" hidden="1" customWidth="1"/>
    <col min="5134" max="5134" width="30.5703125" style="275" customWidth="1"/>
    <col min="5135" max="5135" width="0" style="275" hidden="1" customWidth="1"/>
    <col min="5136" max="5376" width="9.140625" style="275"/>
    <col min="5377" max="5377" width="13.85546875" style="275" customWidth="1"/>
    <col min="5378" max="5378" width="14.140625" style="275" customWidth="1"/>
    <col min="5379" max="5379" width="13.42578125" style="275" customWidth="1"/>
    <col min="5380" max="5380" width="60.85546875" style="275" customWidth="1"/>
    <col min="5381" max="5381" width="72.28515625" style="275" customWidth="1"/>
    <col min="5382" max="5382" width="23.5703125" style="275" customWidth="1"/>
    <col min="5383" max="5384" width="23.42578125" style="275" customWidth="1"/>
    <col min="5385" max="5385" width="25.140625" style="275" customWidth="1"/>
    <col min="5386" max="5389" width="0" style="275" hidden="1" customWidth="1"/>
    <col min="5390" max="5390" width="30.5703125" style="275" customWidth="1"/>
    <col min="5391" max="5391" width="0" style="275" hidden="1" customWidth="1"/>
    <col min="5392" max="5632" width="9.140625" style="275"/>
    <col min="5633" max="5633" width="13.85546875" style="275" customWidth="1"/>
    <col min="5634" max="5634" width="14.140625" style="275" customWidth="1"/>
    <col min="5635" max="5635" width="13.42578125" style="275" customWidth="1"/>
    <col min="5636" max="5636" width="60.85546875" style="275" customWidth="1"/>
    <col min="5637" max="5637" width="72.28515625" style="275" customWidth="1"/>
    <col min="5638" max="5638" width="23.5703125" style="275" customWidth="1"/>
    <col min="5639" max="5640" width="23.42578125" style="275" customWidth="1"/>
    <col min="5641" max="5641" width="25.140625" style="275" customWidth="1"/>
    <col min="5642" max="5645" width="0" style="275" hidden="1" customWidth="1"/>
    <col min="5646" max="5646" width="30.5703125" style="275" customWidth="1"/>
    <col min="5647" max="5647" width="0" style="275" hidden="1" customWidth="1"/>
    <col min="5648" max="5888" width="9.140625" style="275"/>
    <col min="5889" max="5889" width="13.85546875" style="275" customWidth="1"/>
    <col min="5890" max="5890" width="14.140625" style="275" customWidth="1"/>
    <col min="5891" max="5891" width="13.42578125" style="275" customWidth="1"/>
    <col min="5892" max="5892" width="60.85546875" style="275" customWidth="1"/>
    <col min="5893" max="5893" width="72.28515625" style="275" customWidth="1"/>
    <col min="5894" max="5894" width="23.5703125" style="275" customWidth="1"/>
    <col min="5895" max="5896" width="23.42578125" style="275" customWidth="1"/>
    <col min="5897" max="5897" width="25.140625" style="275" customWidth="1"/>
    <col min="5898" max="5901" width="0" style="275" hidden="1" customWidth="1"/>
    <col min="5902" max="5902" width="30.5703125" style="275" customWidth="1"/>
    <col min="5903" max="5903" width="0" style="275" hidden="1" customWidth="1"/>
    <col min="5904" max="6144" width="9.140625" style="275"/>
    <col min="6145" max="6145" width="13.85546875" style="275" customWidth="1"/>
    <col min="6146" max="6146" width="14.140625" style="275" customWidth="1"/>
    <col min="6147" max="6147" width="13.42578125" style="275" customWidth="1"/>
    <col min="6148" max="6148" width="60.85546875" style="275" customWidth="1"/>
    <col min="6149" max="6149" width="72.28515625" style="275" customWidth="1"/>
    <col min="6150" max="6150" width="23.5703125" style="275" customWidth="1"/>
    <col min="6151" max="6152" width="23.42578125" style="275" customWidth="1"/>
    <col min="6153" max="6153" width="25.140625" style="275" customWidth="1"/>
    <col min="6154" max="6157" width="0" style="275" hidden="1" customWidth="1"/>
    <col min="6158" max="6158" width="30.5703125" style="275" customWidth="1"/>
    <col min="6159" max="6159" width="0" style="275" hidden="1" customWidth="1"/>
    <col min="6160" max="6400" width="9.140625" style="275"/>
    <col min="6401" max="6401" width="13.85546875" style="275" customWidth="1"/>
    <col min="6402" max="6402" width="14.140625" style="275" customWidth="1"/>
    <col min="6403" max="6403" width="13.42578125" style="275" customWidth="1"/>
    <col min="6404" max="6404" width="60.85546875" style="275" customWidth="1"/>
    <col min="6405" max="6405" width="72.28515625" style="275" customWidth="1"/>
    <col min="6406" max="6406" width="23.5703125" style="275" customWidth="1"/>
    <col min="6407" max="6408" width="23.42578125" style="275" customWidth="1"/>
    <col min="6409" max="6409" width="25.140625" style="275" customWidth="1"/>
    <col min="6410" max="6413" width="0" style="275" hidden="1" customWidth="1"/>
    <col min="6414" max="6414" width="30.5703125" style="275" customWidth="1"/>
    <col min="6415" max="6415" width="0" style="275" hidden="1" customWidth="1"/>
    <col min="6416" max="6656" width="9.140625" style="275"/>
    <col min="6657" max="6657" width="13.85546875" style="275" customWidth="1"/>
    <col min="6658" max="6658" width="14.140625" style="275" customWidth="1"/>
    <col min="6659" max="6659" width="13.42578125" style="275" customWidth="1"/>
    <col min="6660" max="6660" width="60.85546875" style="275" customWidth="1"/>
    <col min="6661" max="6661" width="72.28515625" style="275" customWidth="1"/>
    <col min="6662" max="6662" width="23.5703125" style="275" customWidth="1"/>
    <col min="6663" max="6664" width="23.42578125" style="275" customWidth="1"/>
    <col min="6665" max="6665" width="25.140625" style="275" customWidth="1"/>
    <col min="6666" max="6669" width="0" style="275" hidden="1" customWidth="1"/>
    <col min="6670" max="6670" width="30.5703125" style="275" customWidth="1"/>
    <col min="6671" max="6671" width="0" style="275" hidden="1" customWidth="1"/>
    <col min="6672" max="6912" width="9.140625" style="275"/>
    <col min="6913" max="6913" width="13.85546875" style="275" customWidth="1"/>
    <col min="6914" max="6914" width="14.140625" style="275" customWidth="1"/>
    <col min="6915" max="6915" width="13.42578125" style="275" customWidth="1"/>
    <col min="6916" max="6916" width="60.85546875" style="275" customWidth="1"/>
    <col min="6917" max="6917" width="72.28515625" style="275" customWidth="1"/>
    <col min="6918" max="6918" width="23.5703125" style="275" customWidth="1"/>
    <col min="6919" max="6920" width="23.42578125" style="275" customWidth="1"/>
    <col min="6921" max="6921" width="25.140625" style="275" customWidth="1"/>
    <col min="6922" max="6925" width="0" style="275" hidden="1" customWidth="1"/>
    <col min="6926" max="6926" width="30.5703125" style="275" customWidth="1"/>
    <col min="6927" max="6927" width="0" style="275" hidden="1" customWidth="1"/>
    <col min="6928" max="7168" width="9.140625" style="275"/>
    <col min="7169" max="7169" width="13.85546875" style="275" customWidth="1"/>
    <col min="7170" max="7170" width="14.140625" style="275" customWidth="1"/>
    <col min="7171" max="7171" width="13.42578125" style="275" customWidth="1"/>
    <col min="7172" max="7172" width="60.85546875" style="275" customWidth="1"/>
    <col min="7173" max="7173" width="72.28515625" style="275" customWidth="1"/>
    <col min="7174" max="7174" width="23.5703125" style="275" customWidth="1"/>
    <col min="7175" max="7176" width="23.42578125" style="275" customWidth="1"/>
    <col min="7177" max="7177" width="25.140625" style="275" customWidth="1"/>
    <col min="7178" max="7181" width="0" style="275" hidden="1" customWidth="1"/>
    <col min="7182" max="7182" width="30.5703125" style="275" customWidth="1"/>
    <col min="7183" max="7183" width="0" style="275" hidden="1" customWidth="1"/>
    <col min="7184" max="7424" width="9.140625" style="275"/>
    <col min="7425" max="7425" width="13.85546875" style="275" customWidth="1"/>
    <col min="7426" max="7426" width="14.140625" style="275" customWidth="1"/>
    <col min="7427" max="7427" width="13.42578125" style="275" customWidth="1"/>
    <col min="7428" max="7428" width="60.85546875" style="275" customWidth="1"/>
    <col min="7429" max="7429" width="72.28515625" style="275" customWidth="1"/>
    <col min="7430" max="7430" width="23.5703125" style="275" customWidth="1"/>
    <col min="7431" max="7432" width="23.42578125" style="275" customWidth="1"/>
    <col min="7433" max="7433" width="25.140625" style="275" customWidth="1"/>
    <col min="7434" max="7437" width="0" style="275" hidden="1" customWidth="1"/>
    <col min="7438" max="7438" width="30.5703125" style="275" customWidth="1"/>
    <col min="7439" max="7439" width="0" style="275" hidden="1" customWidth="1"/>
    <col min="7440" max="7680" width="9.140625" style="275"/>
    <col min="7681" max="7681" width="13.85546875" style="275" customWidth="1"/>
    <col min="7682" max="7682" width="14.140625" style="275" customWidth="1"/>
    <col min="7683" max="7683" width="13.42578125" style="275" customWidth="1"/>
    <col min="7684" max="7684" width="60.85546875" style="275" customWidth="1"/>
    <col min="7685" max="7685" width="72.28515625" style="275" customWidth="1"/>
    <col min="7686" max="7686" width="23.5703125" style="275" customWidth="1"/>
    <col min="7687" max="7688" width="23.42578125" style="275" customWidth="1"/>
    <col min="7689" max="7689" width="25.140625" style="275" customWidth="1"/>
    <col min="7690" max="7693" width="0" style="275" hidden="1" customWidth="1"/>
    <col min="7694" max="7694" width="30.5703125" style="275" customWidth="1"/>
    <col min="7695" max="7695" width="0" style="275" hidden="1" customWidth="1"/>
    <col min="7696" max="7936" width="9.140625" style="275"/>
    <col min="7937" max="7937" width="13.85546875" style="275" customWidth="1"/>
    <col min="7938" max="7938" width="14.140625" style="275" customWidth="1"/>
    <col min="7939" max="7939" width="13.42578125" style="275" customWidth="1"/>
    <col min="7940" max="7940" width="60.85546875" style="275" customWidth="1"/>
    <col min="7941" max="7941" width="72.28515625" style="275" customWidth="1"/>
    <col min="7942" max="7942" width="23.5703125" style="275" customWidth="1"/>
    <col min="7943" max="7944" width="23.42578125" style="275" customWidth="1"/>
    <col min="7945" max="7945" width="25.140625" style="275" customWidth="1"/>
    <col min="7946" max="7949" width="0" style="275" hidden="1" customWidth="1"/>
    <col min="7950" max="7950" width="30.5703125" style="275" customWidth="1"/>
    <col min="7951" max="7951" width="0" style="275" hidden="1" customWidth="1"/>
    <col min="7952" max="8192" width="9.140625" style="275"/>
    <col min="8193" max="8193" width="13.85546875" style="275" customWidth="1"/>
    <col min="8194" max="8194" width="14.140625" style="275" customWidth="1"/>
    <col min="8195" max="8195" width="13.42578125" style="275" customWidth="1"/>
    <col min="8196" max="8196" width="60.85546875" style="275" customWidth="1"/>
    <col min="8197" max="8197" width="72.28515625" style="275" customWidth="1"/>
    <col min="8198" max="8198" width="23.5703125" style="275" customWidth="1"/>
    <col min="8199" max="8200" width="23.42578125" style="275" customWidth="1"/>
    <col min="8201" max="8201" width="25.140625" style="275" customWidth="1"/>
    <col min="8202" max="8205" width="0" style="275" hidden="1" customWidth="1"/>
    <col min="8206" max="8206" width="30.5703125" style="275" customWidth="1"/>
    <col min="8207" max="8207" width="0" style="275" hidden="1" customWidth="1"/>
    <col min="8208" max="8448" width="9.140625" style="275"/>
    <col min="8449" max="8449" width="13.85546875" style="275" customWidth="1"/>
    <col min="8450" max="8450" width="14.140625" style="275" customWidth="1"/>
    <col min="8451" max="8451" width="13.42578125" style="275" customWidth="1"/>
    <col min="8452" max="8452" width="60.85546875" style="275" customWidth="1"/>
    <col min="8453" max="8453" width="72.28515625" style="275" customWidth="1"/>
    <col min="8454" max="8454" width="23.5703125" style="275" customWidth="1"/>
    <col min="8455" max="8456" width="23.42578125" style="275" customWidth="1"/>
    <col min="8457" max="8457" width="25.140625" style="275" customWidth="1"/>
    <col min="8458" max="8461" width="0" style="275" hidden="1" customWidth="1"/>
    <col min="8462" max="8462" width="30.5703125" style="275" customWidth="1"/>
    <col min="8463" max="8463" width="0" style="275" hidden="1" customWidth="1"/>
    <col min="8464" max="8704" width="9.140625" style="275"/>
    <col min="8705" max="8705" width="13.85546875" style="275" customWidth="1"/>
    <col min="8706" max="8706" width="14.140625" style="275" customWidth="1"/>
    <col min="8707" max="8707" width="13.42578125" style="275" customWidth="1"/>
    <col min="8708" max="8708" width="60.85546875" style="275" customWidth="1"/>
    <col min="8709" max="8709" width="72.28515625" style="275" customWidth="1"/>
    <col min="8710" max="8710" width="23.5703125" style="275" customWidth="1"/>
    <col min="8711" max="8712" width="23.42578125" style="275" customWidth="1"/>
    <col min="8713" max="8713" width="25.140625" style="275" customWidth="1"/>
    <col min="8714" max="8717" width="0" style="275" hidden="1" customWidth="1"/>
    <col min="8718" max="8718" width="30.5703125" style="275" customWidth="1"/>
    <col min="8719" max="8719" width="0" style="275" hidden="1" customWidth="1"/>
    <col min="8720" max="8960" width="9.140625" style="275"/>
    <col min="8961" max="8961" width="13.85546875" style="275" customWidth="1"/>
    <col min="8962" max="8962" width="14.140625" style="275" customWidth="1"/>
    <col min="8963" max="8963" width="13.42578125" style="275" customWidth="1"/>
    <col min="8964" max="8964" width="60.85546875" style="275" customWidth="1"/>
    <col min="8965" max="8965" width="72.28515625" style="275" customWidth="1"/>
    <col min="8966" max="8966" width="23.5703125" style="275" customWidth="1"/>
    <col min="8967" max="8968" width="23.42578125" style="275" customWidth="1"/>
    <col min="8969" max="8969" width="25.140625" style="275" customWidth="1"/>
    <col min="8970" max="8973" width="0" style="275" hidden="1" customWidth="1"/>
    <col min="8974" max="8974" width="30.5703125" style="275" customWidth="1"/>
    <col min="8975" max="8975" width="0" style="275" hidden="1" customWidth="1"/>
    <col min="8976" max="9216" width="9.140625" style="275"/>
    <col min="9217" max="9217" width="13.85546875" style="275" customWidth="1"/>
    <col min="9218" max="9218" width="14.140625" style="275" customWidth="1"/>
    <col min="9219" max="9219" width="13.42578125" style="275" customWidth="1"/>
    <col min="9220" max="9220" width="60.85546875" style="275" customWidth="1"/>
    <col min="9221" max="9221" width="72.28515625" style="275" customWidth="1"/>
    <col min="9222" max="9222" width="23.5703125" style="275" customWidth="1"/>
    <col min="9223" max="9224" width="23.42578125" style="275" customWidth="1"/>
    <col min="9225" max="9225" width="25.140625" style="275" customWidth="1"/>
    <col min="9226" max="9229" width="0" style="275" hidden="1" customWidth="1"/>
    <col min="9230" max="9230" width="30.5703125" style="275" customWidth="1"/>
    <col min="9231" max="9231" width="0" style="275" hidden="1" customWidth="1"/>
    <col min="9232" max="9472" width="9.140625" style="275"/>
    <col min="9473" max="9473" width="13.85546875" style="275" customWidth="1"/>
    <col min="9474" max="9474" width="14.140625" style="275" customWidth="1"/>
    <col min="9475" max="9475" width="13.42578125" style="275" customWidth="1"/>
    <col min="9476" max="9476" width="60.85546875" style="275" customWidth="1"/>
    <col min="9477" max="9477" width="72.28515625" style="275" customWidth="1"/>
    <col min="9478" max="9478" width="23.5703125" style="275" customWidth="1"/>
    <col min="9479" max="9480" width="23.42578125" style="275" customWidth="1"/>
    <col min="9481" max="9481" width="25.140625" style="275" customWidth="1"/>
    <col min="9482" max="9485" width="0" style="275" hidden="1" customWidth="1"/>
    <col min="9486" max="9486" width="30.5703125" style="275" customWidth="1"/>
    <col min="9487" max="9487" width="0" style="275" hidden="1" customWidth="1"/>
    <col min="9488" max="9728" width="9.140625" style="275"/>
    <col min="9729" max="9729" width="13.85546875" style="275" customWidth="1"/>
    <col min="9730" max="9730" width="14.140625" style="275" customWidth="1"/>
    <col min="9731" max="9731" width="13.42578125" style="275" customWidth="1"/>
    <col min="9732" max="9732" width="60.85546875" style="275" customWidth="1"/>
    <col min="9733" max="9733" width="72.28515625" style="275" customWidth="1"/>
    <col min="9734" max="9734" width="23.5703125" style="275" customWidth="1"/>
    <col min="9735" max="9736" width="23.42578125" style="275" customWidth="1"/>
    <col min="9737" max="9737" width="25.140625" style="275" customWidth="1"/>
    <col min="9738" max="9741" width="0" style="275" hidden="1" customWidth="1"/>
    <col min="9742" max="9742" width="30.5703125" style="275" customWidth="1"/>
    <col min="9743" max="9743" width="0" style="275" hidden="1" customWidth="1"/>
    <col min="9744" max="9984" width="9.140625" style="275"/>
    <col min="9985" max="9985" width="13.85546875" style="275" customWidth="1"/>
    <col min="9986" max="9986" width="14.140625" style="275" customWidth="1"/>
    <col min="9987" max="9987" width="13.42578125" style="275" customWidth="1"/>
    <col min="9988" max="9988" width="60.85546875" style="275" customWidth="1"/>
    <col min="9989" max="9989" width="72.28515625" style="275" customWidth="1"/>
    <col min="9990" max="9990" width="23.5703125" style="275" customWidth="1"/>
    <col min="9991" max="9992" width="23.42578125" style="275" customWidth="1"/>
    <col min="9993" max="9993" width="25.140625" style="275" customWidth="1"/>
    <col min="9994" max="9997" width="0" style="275" hidden="1" customWidth="1"/>
    <col min="9998" max="9998" width="30.5703125" style="275" customWidth="1"/>
    <col min="9999" max="9999" width="0" style="275" hidden="1" customWidth="1"/>
    <col min="10000" max="10240" width="9.140625" style="275"/>
    <col min="10241" max="10241" width="13.85546875" style="275" customWidth="1"/>
    <col min="10242" max="10242" width="14.140625" style="275" customWidth="1"/>
    <col min="10243" max="10243" width="13.42578125" style="275" customWidth="1"/>
    <col min="10244" max="10244" width="60.85546875" style="275" customWidth="1"/>
    <col min="10245" max="10245" width="72.28515625" style="275" customWidth="1"/>
    <col min="10246" max="10246" width="23.5703125" style="275" customWidth="1"/>
    <col min="10247" max="10248" width="23.42578125" style="275" customWidth="1"/>
    <col min="10249" max="10249" width="25.140625" style="275" customWidth="1"/>
    <col min="10250" max="10253" width="0" style="275" hidden="1" customWidth="1"/>
    <col min="10254" max="10254" width="30.5703125" style="275" customWidth="1"/>
    <col min="10255" max="10255" width="0" style="275" hidden="1" customWidth="1"/>
    <col min="10256" max="10496" width="9.140625" style="275"/>
    <col min="10497" max="10497" width="13.85546875" style="275" customWidth="1"/>
    <col min="10498" max="10498" width="14.140625" style="275" customWidth="1"/>
    <col min="10499" max="10499" width="13.42578125" style="275" customWidth="1"/>
    <col min="10500" max="10500" width="60.85546875" style="275" customWidth="1"/>
    <col min="10501" max="10501" width="72.28515625" style="275" customWidth="1"/>
    <col min="10502" max="10502" width="23.5703125" style="275" customWidth="1"/>
    <col min="10503" max="10504" width="23.42578125" style="275" customWidth="1"/>
    <col min="10505" max="10505" width="25.140625" style="275" customWidth="1"/>
    <col min="10506" max="10509" width="0" style="275" hidden="1" customWidth="1"/>
    <col min="10510" max="10510" width="30.5703125" style="275" customWidth="1"/>
    <col min="10511" max="10511" width="0" style="275" hidden="1" customWidth="1"/>
    <col min="10512" max="10752" width="9.140625" style="275"/>
    <col min="10753" max="10753" width="13.85546875" style="275" customWidth="1"/>
    <col min="10754" max="10754" width="14.140625" style="275" customWidth="1"/>
    <col min="10755" max="10755" width="13.42578125" style="275" customWidth="1"/>
    <col min="10756" max="10756" width="60.85546875" style="275" customWidth="1"/>
    <col min="10757" max="10757" width="72.28515625" style="275" customWidth="1"/>
    <col min="10758" max="10758" width="23.5703125" style="275" customWidth="1"/>
    <col min="10759" max="10760" width="23.42578125" style="275" customWidth="1"/>
    <col min="10761" max="10761" width="25.140625" style="275" customWidth="1"/>
    <col min="10762" max="10765" width="0" style="275" hidden="1" customWidth="1"/>
    <col min="10766" max="10766" width="30.5703125" style="275" customWidth="1"/>
    <col min="10767" max="10767" width="0" style="275" hidden="1" customWidth="1"/>
    <col min="10768" max="11008" width="9.140625" style="275"/>
    <col min="11009" max="11009" width="13.85546875" style="275" customWidth="1"/>
    <col min="11010" max="11010" width="14.140625" style="275" customWidth="1"/>
    <col min="11011" max="11011" width="13.42578125" style="275" customWidth="1"/>
    <col min="11012" max="11012" width="60.85546875" style="275" customWidth="1"/>
    <col min="11013" max="11013" width="72.28515625" style="275" customWidth="1"/>
    <col min="11014" max="11014" width="23.5703125" style="275" customWidth="1"/>
    <col min="11015" max="11016" width="23.42578125" style="275" customWidth="1"/>
    <col min="11017" max="11017" width="25.140625" style="275" customWidth="1"/>
    <col min="11018" max="11021" width="0" style="275" hidden="1" customWidth="1"/>
    <col min="11022" max="11022" width="30.5703125" style="275" customWidth="1"/>
    <col min="11023" max="11023" width="0" style="275" hidden="1" customWidth="1"/>
    <col min="11024" max="11264" width="9.140625" style="275"/>
    <col min="11265" max="11265" width="13.85546875" style="275" customWidth="1"/>
    <col min="11266" max="11266" width="14.140625" style="275" customWidth="1"/>
    <col min="11267" max="11267" width="13.42578125" style="275" customWidth="1"/>
    <col min="11268" max="11268" width="60.85546875" style="275" customWidth="1"/>
    <col min="11269" max="11269" width="72.28515625" style="275" customWidth="1"/>
    <col min="11270" max="11270" width="23.5703125" style="275" customWidth="1"/>
    <col min="11271" max="11272" width="23.42578125" style="275" customWidth="1"/>
    <col min="11273" max="11273" width="25.140625" style="275" customWidth="1"/>
    <col min="11274" max="11277" width="0" style="275" hidden="1" customWidth="1"/>
    <col min="11278" max="11278" width="30.5703125" style="275" customWidth="1"/>
    <col min="11279" max="11279" width="0" style="275" hidden="1" customWidth="1"/>
    <col min="11280" max="11520" width="9.140625" style="275"/>
    <col min="11521" max="11521" width="13.85546875" style="275" customWidth="1"/>
    <col min="11522" max="11522" width="14.140625" style="275" customWidth="1"/>
    <col min="11523" max="11523" width="13.42578125" style="275" customWidth="1"/>
    <col min="11524" max="11524" width="60.85546875" style="275" customWidth="1"/>
    <col min="11525" max="11525" width="72.28515625" style="275" customWidth="1"/>
    <col min="11526" max="11526" width="23.5703125" style="275" customWidth="1"/>
    <col min="11527" max="11528" width="23.42578125" style="275" customWidth="1"/>
    <col min="11529" max="11529" width="25.140625" style="275" customWidth="1"/>
    <col min="11530" max="11533" width="0" style="275" hidden="1" customWidth="1"/>
    <col min="11534" max="11534" width="30.5703125" style="275" customWidth="1"/>
    <col min="11535" max="11535" width="0" style="275" hidden="1" customWidth="1"/>
    <col min="11536" max="11776" width="9.140625" style="275"/>
    <col min="11777" max="11777" width="13.85546875" style="275" customWidth="1"/>
    <col min="11778" max="11778" width="14.140625" style="275" customWidth="1"/>
    <col min="11779" max="11779" width="13.42578125" style="275" customWidth="1"/>
    <col min="11780" max="11780" width="60.85546875" style="275" customWidth="1"/>
    <col min="11781" max="11781" width="72.28515625" style="275" customWidth="1"/>
    <col min="11782" max="11782" width="23.5703125" style="275" customWidth="1"/>
    <col min="11783" max="11784" width="23.42578125" style="275" customWidth="1"/>
    <col min="11785" max="11785" width="25.140625" style="275" customWidth="1"/>
    <col min="11786" max="11789" width="0" style="275" hidden="1" customWidth="1"/>
    <col min="11790" max="11790" width="30.5703125" style="275" customWidth="1"/>
    <col min="11791" max="11791" width="0" style="275" hidden="1" customWidth="1"/>
    <col min="11792" max="12032" width="9.140625" style="275"/>
    <col min="12033" max="12033" width="13.85546875" style="275" customWidth="1"/>
    <col min="12034" max="12034" width="14.140625" style="275" customWidth="1"/>
    <col min="12035" max="12035" width="13.42578125" style="275" customWidth="1"/>
    <col min="12036" max="12036" width="60.85546875" style="275" customWidth="1"/>
    <col min="12037" max="12037" width="72.28515625" style="275" customWidth="1"/>
    <col min="12038" max="12038" width="23.5703125" style="275" customWidth="1"/>
    <col min="12039" max="12040" width="23.42578125" style="275" customWidth="1"/>
    <col min="12041" max="12041" width="25.140625" style="275" customWidth="1"/>
    <col min="12042" max="12045" width="0" style="275" hidden="1" customWidth="1"/>
    <col min="12046" max="12046" width="30.5703125" style="275" customWidth="1"/>
    <col min="12047" max="12047" width="0" style="275" hidden="1" customWidth="1"/>
    <col min="12048" max="12288" width="9.140625" style="275"/>
    <col min="12289" max="12289" width="13.85546875" style="275" customWidth="1"/>
    <col min="12290" max="12290" width="14.140625" style="275" customWidth="1"/>
    <col min="12291" max="12291" width="13.42578125" style="275" customWidth="1"/>
    <col min="12292" max="12292" width="60.85546875" style="275" customWidth="1"/>
    <col min="12293" max="12293" width="72.28515625" style="275" customWidth="1"/>
    <col min="12294" max="12294" width="23.5703125" style="275" customWidth="1"/>
    <col min="12295" max="12296" width="23.42578125" style="275" customWidth="1"/>
    <col min="12297" max="12297" width="25.140625" style="275" customWidth="1"/>
    <col min="12298" max="12301" width="0" style="275" hidden="1" customWidth="1"/>
    <col min="12302" max="12302" width="30.5703125" style="275" customWidth="1"/>
    <col min="12303" max="12303" width="0" style="275" hidden="1" customWidth="1"/>
    <col min="12304" max="12544" width="9.140625" style="275"/>
    <col min="12545" max="12545" width="13.85546875" style="275" customWidth="1"/>
    <col min="12546" max="12546" width="14.140625" style="275" customWidth="1"/>
    <col min="12547" max="12547" width="13.42578125" style="275" customWidth="1"/>
    <col min="12548" max="12548" width="60.85546875" style="275" customWidth="1"/>
    <col min="12549" max="12549" width="72.28515625" style="275" customWidth="1"/>
    <col min="12550" max="12550" width="23.5703125" style="275" customWidth="1"/>
    <col min="12551" max="12552" width="23.42578125" style="275" customWidth="1"/>
    <col min="12553" max="12553" width="25.140625" style="275" customWidth="1"/>
    <col min="12554" max="12557" width="0" style="275" hidden="1" customWidth="1"/>
    <col min="12558" max="12558" width="30.5703125" style="275" customWidth="1"/>
    <col min="12559" max="12559" width="0" style="275" hidden="1" customWidth="1"/>
    <col min="12560" max="12800" width="9.140625" style="275"/>
    <col min="12801" max="12801" width="13.85546875" style="275" customWidth="1"/>
    <col min="12802" max="12802" width="14.140625" style="275" customWidth="1"/>
    <col min="12803" max="12803" width="13.42578125" style="275" customWidth="1"/>
    <col min="12804" max="12804" width="60.85546875" style="275" customWidth="1"/>
    <col min="12805" max="12805" width="72.28515625" style="275" customWidth="1"/>
    <col min="12806" max="12806" width="23.5703125" style="275" customWidth="1"/>
    <col min="12807" max="12808" width="23.42578125" style="275" customWidth="1"/>
    <col min="12809" max="12809" width="25.140625" style="275" customWidth="1"/>
    <col min="12810" max="12813" width="0" style="275" hidden="1" customWidth="1"/>
    <col min="12814" max="12814" width="30.5703125" style="275" customWidth="1"/>
    <col min="12815" max="12815" width="0" style="275" hidden="1" customWidth="1"/>
    <col min="12816" max="13056" width="9.140625" style="275"/>
    <col min="13057" max="13057" width="13.85546875" style="275" customWidth="1"/>
    <col min="13058" max="13058" width="14.140625" style="275" customWidth="1"/>
    <col min="13059" max="13059" width="13.42578125" style="275" customWidth="1"/>
    <col min="13060" max="13060" width="60.85546875" style="275" customWidth="1"/>
    <col min="13061" max="13061" width="72.28515625" style="275" customWidth="1"/>
    <col min="13062" max="13062" width="23.5703125" style="275" customWidth="1"/>
    <col min="13063" max="13064" width="23.42578125" style="275" customWidth="1"/>
    <col min="13065" max="13065" width="25.140625" style="275" customWidth="1"/>
    <col min="13066" max="13069" width="0" style="275" hidden="1" customWidth="1"/>
    <col min="13070" max="13070" width="30.5703125" style="275" customWidth="1"/>
    <col min="13071" max="13071" width="0" style="275" hidden="1" customWidth="1"/>
    <col min="13072" max="13312" width="9.140625" style="275"/>
    <col min="13313" max="13313" width="13.85546875" style="275" customWidth="1"/>
    <col min="13314" max="13314" width="14.140625" style="275" customWidth="1"/>
    <col min="13315" max="13315" width="13.42578125" style="275" customWidth="1"/>
    <col min="13316" max="13316" width="60.85546875" style="275" customWidth="1"/>
    <col min="13317" max="13317" width="72.28515625" style="275" customWidth="1"/>
    <col min="13318" max="13318" width="23.5703125" style="275" customWidth="1"/>
    <col min="13319" max="13320" width="23.42578125" style="275" customWidth="1"/>
    <col min="13321" max="13321" width="25.140625" style="275" customWidth="1"/>
    <col min="13322" max="13325" width="0" style="275" hidden="1" customWidth="1"/>
    <col min="13326" max="13326" width="30.5703125" style="275" customWidth="1"/>
    <col min="13327" max="13327" width="0" style="275" hidden="1" customWidth="1"/>
    <col min="13328" max="13568" width="9.140625" style="275"/>
    <col min="13569" max="13569" width="13.85546875" style="275" customWidth="1"/>
    <col min="13570" max="13570" width="14.140625" style="275" customWidth="1"/>
    <col min="13571" max="13571" width="13.42578125" style="275" customWidth="1"/>
    <col min="13572" max="13572" width="60.85546875" style="275" customWidth="1"/>
    <col min="13573" max="13573" width="72.28515625" style="275" customWidth="1"/>
    <col min="13574" max="13574" width="23.5703125" style="275" customWidth="1"/>
    <col min="13575" max="13576" width="23.42578125" style="275" customWidth="1"/>
    <col min="13577" max="13577" width="25.140625" style="275" customWidth="1"/>
    <col min="13578" max="13581" width="0" style="275" hidden="1" customWidth="1"/>
    <col min="13582" max="13582" width="30.5703125" style="275" customWidth="1"/>
    <col min="13583" max="13583" width="0" style="275" hidden="1" customWidth="1"/>
    <col min="13584" max="13824" width="9.140625" style="275"/>
    <col min="13825" max="13825" width="13.85546875" style="275" customWidth="1"/>
    <col min="13826" max="13826" width="14.140625" style="275" customWidth="1"/>
    <col min="13827" max="13827" width="13.42578125" style="275" customWidth="1"/>
    <col min="13828" max="13828" width="60.85546875" style="275" customWidth="1"/>
    <col min="13829" max="13829" width="72.28515625" style="275" customWidth="1"/>
    <col min="13830" max="13830" width="23.5703125" style="275" customWidth="1"/>
    <col min="13831" max="13832" width="23.42578125" style="275" customWidth="1"/>
    <col min="13833" max="13833" width="25.140625" style="275" customWidth="1"/>
    <col min="13834" max="13837" width="0" style="275" hidden="1" customWidth="1"/>
    <col min="13838" max="13838" width="30.5703125" style="275" customWidth="1"/>
    <col min="13839" max="13839" width="0" style="275" hidden="1" customWidth="1"/>
    <col min="13840" max="14080" width="9.140625" style="275"/>
    <col min="14081" max="14081" width="13.85546875" style="275" customWidth="1"/>
    <col min="14082" max="14082" width="14.140625" style="275" customWidth="1"/>
    <col min="14083" max="14083" width="13.42578125" style="275" customWidth="1"/>
    <col min="14084" max="14084" width="60.85546875" style="275" customWidth="1"/>
    <col min="14085" max="14085" width="72.28515625" style="275" customWidth="1"/>
    <col min="14086" max="14086" width="23.5703125" style="275" customWidth="1"/>
    <col min="14087" max="14088" width="23.42578125" style="275" customWidth="1"/>
    <col min="14089" max="14089" width="25.140625" style="275" customWidth="1"/>
    <col min="14090" max="14093" width="0" style="275" hidden="1" customWidth="1"/>
    <col min="14094" max="14094" width="30.5703125" style="275" customWidth="1"/>
    <col min="14095" max="14095" width="0" style="275" hidden="1" customWidth="1"/>
    <col min="14096" max="14336" width="9.140625" style="275"/>
    <col min="14337" max="14337" width="13.85546875" style="275" customWidth="1"/>
    <col min="14338" max="14338" width="14.140625" style="275" customWidth="1"/>
    <col min="14339" max="14339" width="13.42578125" style="275" customWidth="1"/>
    <col min="14340" max="14340" width="60.85546875" style="275" customWidth="1"/>
    <col min="14341" max="14341" width="72.28515625" style="275" customWidth="1"/>
    <col min="14342" max="14342" width="23.5703125" style="275" customWidth="1"/>
    <col min="14343" max="14344" width="23.42578125" style="275" customWidth="1"/>
    <col min="14345" max="14345" width="25.140625" style="275" customWidth="1"/>
    <col min="14346" max="14349" width="0" style="275" hidden="1" customWidth="1"/>
    <col min="14350" max="14350" width="30.5703125" style="275" customWidth="1"/>
    <col min="14351" max="14351" width="0" style="275" hidden="1" customWidth="1"/>
    <col min="14352" max="14592" width="9.140625" style="275"/>
    <col min="14593" max="14593" width="13.85546875" style="275" customWidth="1"/>
    <col min="14594" max="14594" width="14.140625" style="275" customWidth="1"/>
    <col min="14595" max="14595" width="13.42578125" style="275" customWidth="1"/>
    <col min="14596" max="14596" width="60.85546875" style="275" customWidth="1"/>
    <col min="14597" max="14597" width="72.28515625" style="275" customWidth="1"/>
    <col min="14598" max="14598" width="23.5703125" style="275" customWidth="1"/>
    <col min="14599" max="14600" width="23.42578125" style="275" customWidth="1"/>
    <col min="14601" max="14601" width="25.140625" style="275" customWidth="1"/>
    <col min="14602" max="14605" width="0" style="275" hidden="1" customWidth="1"/>
    <col min="14606" max="14606" width="30.5703125" style="275" customWidth="1"/>
    <col min="14607" max="14607" width="0" style="275" hidden="1" customWidth="1"/>
    <col min="14608" max="14848" width="9.140625" style="275"/>
    <col min="14849" max="14849" width="13.85546875" style="275" customWidth="1"/>
    <col min="14850" max="14850" width="14.140625" style="275" customWidth="1"/>
    <col min="14851" max="14851" width="13.42578125" style="275" customWidth="1"/>
    <col min="14852" max="14852" width="60.85546875" style="275" customWidth="1"/>
    <col min="14853" max="14853" width="72.28515625" style="275" customWidth="1"/>
    <col min="14854" max="14854" width="23.5703125" style="275" customWidth="1"/>
    <col min="14855" max="14856" width="23.42578125" style="275" customWidth="1"/>
    <col min="14857" max="14857" width="25.140625" style="275" customWidth="1"/>
    <col min="14858" max="14861" width="0" style="275" hidden="1" customWidth="1"/>
    <col min="14862" max="14862" width="30.5703125" style="275" customWidth="1"/>
    <col min="14863" max="14863" width="0" style="275" hidden="1" customWidth="1"/>
    <col min="14864" max="15104" width="9.140625" style="275"/>
    <col min="15105" max="15105" width="13.85546875" style="275" customWidth="1"/>
    <col min="15106" max="15106" width="14.140625" style="275" customWidth="1"/>
    <col min="15107" max="15107" width="13.42578125" style="275" customWidth="1"/>
    <col min="15108" max="15108" width="60.85546875" style="275" customWidth="1"/>
    <col min="15109" max="15109" width="72.28515625" style="275" customWidth="1"/>
    <col min="15110" max="15110" width="23.5703125" style="275" customWidth="1"/>
    <col min="15111" max="15112" width="23.42578125" style="275" customWidth="1"/>
    <col min="15113" max="15113" width="25.140625" style="275" customWidth="1"/>
    <col min="15114" max="15117" width="0" style="275" hidden="1" customWidth="1"/>
    <col min="15118" max="15118" width="30.5703125" style="275" customWidth="1"/>
    <col min="15119" max="15119" width="0" style="275" hidden="1" customWidth="1"/>
    <col min="15120" max="15360" width="9.140625" style="275"/>
    <col min="15361" max="15361" width="13.85546875" style="275" customWidth="1"/>
    <col min="15362" max="15362" width="14.140625" style="275" customWidth="1"/>
    <col min="15363" max="15363" width="13.42578125" style="275" customWidth="1"/>
    <col min="15364" max="15364" width="60.85546875" style="275" customWidth="1"/>
    <col min="15365" max="15365" width="72.28515625" style="275" customWidth="1"/>
    <col min="15366" max="15366" width="23.5703125" style="275" customWidth="1"/>
    <col min="15367" max="15368" width="23.42578125" style="275" customWidth="1"/>
    <col min="15369" max="15369" width="25.140625" style="275" customWidth="1"/>
    <col min="15370" max="15373" width="0" style="275" hidden="1" customWidth="1"/>
    <col min="15374" max="15374" width="30.5703125" style="275" customWidth="1"/>
    <col min="15375" max="15375" width="0" style="275" hidden="1" customWidth="1"/>
    <col min="15376" max="15616" width="9.140625" style="275"/>
    <col min="15617" max="15617" width="13.85546875" style="275" customWidth="1"/>
    <col min="15618" max="15618" width="14.140625" style="275" customWidth="1"/>
    <col min="15619" max="15619" width="13.42578125" style="275" customWidth="1"/>
    <col min="15620" max="15620" width="60.85546875" style="275" customWidth="1"/>
    <col min="15621" max="15621" width="72.28515625" style="275" customWidth="1"/>
    <col min="15622" max="15622" width="23.5703125" style="275" customWidth="1"/>
    <col min="15623" max="15624" width="23.42578125" style="275" customWidth="1"/>
    <col min="15625" max="15625" width="25.140625" style="275" customWidth="1"/>
    <col min="15626" max="15629" width="0" style="275" hidden="1" customWidth="1"/>
    <col min="15630" max="15630" width="30.5703125" style="275" customWidth="1"/>
    <col min="15631" max="15631" width="0" style="275" hidden="1" customWidth="1"/>
    <col min="15632" max="15872" width="9.140625" style="275"/>
    <col min="15873" max="15873" width="13.85546875" style="275" customWidth="1"/>
    <col min="15874" max="15874" width="14.140625" style="275" customWidth="1"/>
    <col min="15875" max="15875" width="13.42578125" style="275" customWidth="1"/>
    <col min="15876" max="15876" width="60.85546875" style="275" customWidth="1"/>
    <col min="15877" max="15877" width="72.28515625" style="275" customWidth="1"/>
    <col min="15878" max="15878" width="23.5703125" style="275" customWidth="1"/>
    <col min="15879" max="15880" width="23.42578125" style="275" customWidth="1"/>
    <col min="15881" max="15881" width="25.140625" style="275" customWidth="1"/>
    <col min="15882" max="15885" width="0" style="275" hidden="1" customWidth="1"/>
    <col min="15886" max="15886" width="30.5703125" style="275" customWidth="1"/>
    <col min="15887" max="15887" width="0" style="275" hidden="1" customWidth="1"/>
    <col min="15888" max="16128" width="9.140625" style="275"/>
    <col min="16129" max="16129" width="13.85546875" style="275" customWidth="1"/>
    <col min="16130" max="16130" width="14.140625" style="275" customWidth="1"/>
    <col min="16131" max="16131" width="13.42578125" style="275" customWidth="1"/>
    <col min="16132" max="16132" width="60.85546875" style="275" customWidth="1"/>
    <col min="16133" max="16133" width="72.28515625" style="275" customWidth="1"/>
    <col min="16134" max="16134" width="23.5703125" style="275" customWidth="1"/>
    <col min="16135" max="16136" width="23.42578125" style="275" customWidth="1"/>
    <col min="16137" max="16137" width="25.140625" style="275" customWidth="1"/>
    <col min="16138" max="16141" width="0" style="275" hidden="1" customWidth="1"/>
    <col min="16142" max="16142" width="30.5703125" style="275" customWidth="1"/>
    <col min="16143" max="16143" width="0" style="275" hidden="1" customWidth="1"/>
    <col min="16144" max="16384" width="9.140625" style="275"/>
  </cols>
  <sheetData>
    <row r="1" spans="1:14" ht="20.25" x14ac:dyDescent="0.3">
      <c r="G1" s="837" t="s">
        <v>532</v>
      </c>
      <c r="H1" s="837"/>
      <c r="I1" s="837"/>
      <c r="J1" s="837"/>
    </row>
    <row r="2" spans="1:14" ht="20.25" hidden="1" x14ac:dyDescent="0.3">
      <c r="D2" s="281"/>
      <c r="G2" s="282" t="s">
        <v>184</v>
      </c>
      <c r="H2" s="282"/>
      <c r="I2" s="282"/>
      <c r="J2" s="282"/>
    </row>
    <row r="3" spans="1:14" ht="20.25" hidden="1" x14ac:dyDescent="0.3">
      <c r="G3" s="282" t="s">
        <v>185</v>
      </c>
      <c r="H3" s="282"/>
      <c r="I3" s="282"/>
      <c r="J3" s="282"/>
    </row>
    <row r="4" spans="1:14" s="283" customFormat="1" ht="21" hidden="1" customHeight="1" x14ac:dyDescent="0.3">
      <c r="B4" s="276"/>
      <c r="C4" s="284"/>
      <c r="D4" s="285"/>
      <c r="E4" s="285"/>
      <c r="F4" s="286"/>
      <c r="G4" s="282" t="s">
        <v>918</v>
      </c>
      <c r="H4" s="282"/>
      <c r="I4" s="282"/>
      <c r="J4" s="282"/>
      <c r="K4" s="286"/>
      <c r="L4" s="286"/>
      <c r="M4" s="286"/>
      <c r="N4" s="286"/>
    </row>
    <row r="5" spans="1:14" s="287" customFormat="1" ht="55.5" hidden="1" customHeight="1" x14ac:dyDescent="0.2">
      <c r="A5" s="838" t="s">
        <v>533</v>
      </c>
      <c r="B5" s="838"/>
      <c r="C5" s="838"/>
      <c r="D5" s="838"/>
      <c r="E5" s="838"/>
      <c r="F5" s="838"/>
      <c r="G5" s="838"/>
      <c r="H5" s="838"/>
      <c r="I5" s="838"/>
      <c r="J5" s="838"/>
      <c r="K5" s="838"/>
      <c r="L5" s="838"/>
      <c r="M5" s="838"/>
      <c r="N5" s="838"/>
    </row>
    <row r="6" spans="1:14" s="287" customFormat="1" ht="27.75" hidden="1" customHeight="1" x14ac:dyDescent="0.2">
      <c r="A6" s="839">
        <v>11503000000</v>
      </c>
      <c r="B6" s="839"/>
      <c r="C6" s="839"/>
      <c r="D6" s="288"/>
      <c r="E6" s="288"/>
      <c r="F6" s="289"/>
      <c r="I6" s="289"/>
      <c r="J6" s="289"/>
      <c r="K6" s="289"/>
      <c r="L6" s="289"/>
      <c r="M6" s="289"/>
      <c r="N6" s="289"/>
    </row>
    <row r="7" spans="1:14" s="287" customFormat="1" ht="27.75" hidden="1" customHeight="1" thickBot="1" x14ac:dyDescent="0.3">
      <c r="A7" s="840" t="s">
        <v>2</v>
      </c>
      <c r="B7" s="840"/>
      <c r="C7" s="840"/>
      <c r="D7" s="288"/>
      <c r="E7" s="288"/>
      <c r="F7" s="289"/>
      <c r="I7" s="289"/>
      <c r="J7" s="289"/>
      <c r="K7" s="289"/>
      <c r="L7" s="289"/>
      <c r="M7" s="289"/>
      <c r="N7" s="17" t="s">
        <v>3</v>
      </c>
    </row>
    <row r="8" spans="1:14" s="130" customFormat="1" ht="26.25" hidden="1" customHeight="1" thickBot="1" x14ac:dyDescent="0.25">
      <c r="A8" s="841" t="s">
        <v>534</v>
      </c>
      <c r="B8" s="843" t="s">
        <v>535</v>
      </c>
      <c r="C8" s="841" t="s">
        <v>536</v>
      </c>
      <c r="D8" s="845" t="s">
        <v>537</v>
      </c>
      <c r="E8" s="847" t="s">
        <v>538</v>
      </c>
      <c r="F8" s="849" t="s">
        <v>539</v>
      </c>
      <c r="G8" s="831" t="s">
        <v>540</v>
      </c>
      <c r="H8" s="833" t="s">
        <v>541</v>
      </c>
      <c r="I8" s="835" t="s">
        <v>542</v>
      </c>
      <c r="J8" s="853" t="s">
        <v>543</v>
      </c>
      <c r="K8" s="854"/>
      <c r="L8" s="854"/>
      <c r="M8" s="855"/>
      <c r="N8" s="851" t="s">
        <v>544</v>
      </c>
    </row>
    <row r="9" spans="1:14" s="130" customFormat="1" ht="134.25" hidden="1" customHeight="1" thickBot="1" x14ac:dyDescent="0.25">
      <c r="A9" s="842"/>
      <c r="B9" s="844"/>
      <c r="C9" s="842"/>
      <c r="D9" s="846"/>
      <c r="E9" s="848"/>
      <c r="F9" s="850"/>
      <c r="G9" s="832"/>
      <c r="H9" s="834"/>
      <c r="I9" s="836"/>
      <c r="J9" s="649"/>
      <c r="K9" s="649"/>
      <c r="L9" s="648"/>
      <c r="M9" s="649"/>
      <c r="N9" s="852"/>
    </row>
    <row r="10" spans="1:14" s="290" customFormat="1" ht="18.75" hidden="1" customHeight="1" thickBot="1" x14ac:dyDescent="0.25">
      <c r="A10" s="560" t="s">
        <v>383</v>
      </c>
      <c r="B10" s="560">
        <v>2</v>
      </c>
      <c r="C10" s="560">
        <v>3</v>
      </c>
      <c r="D10" s="561">
        <v>4</v>
      </c>
      <c r="E10" s="560">
        <v>5</v>
      </c>
      <c r="F10" s="561">
        <v>6</v>
      </c>
      <c r="G10" s="560">
        <v>7</v>
      </c>
      <c r="H10" s="562"/>
      <c r="I10" s="562">
        <v>8</v>
      </c>
      <c r="J10" s="560">
        <v>9</v>
      </c>
      <c r="K10" s="560">
        <v>10</v>
      </c>
      <c r="L10" s="560">
        <v>11</v>
      </c>
      <c r="M10" s="560">
        <v>11</v>
      </c>
      <c r="N10" s="560">
        <v>9</v>
      </c>
    </row>
    <row r="11" spans="1:14" s="291" customFormat="1" ht="39" hidden="1" customHeight="1" x14ac:dyDescent="0.2">
      <c r="A11" s="580" t="s">
        <v>15</v>
      </c>
      <c r="B11" s="581"/>
      <c r="C11" s="582"/>
      <c r="D11" s="583" t="s">
        <v>801</v>
      </c>
      <c r="E11" s="584"/>
      <c r="F11" s="585"/>
      <c r="G11" s="585"/>
      <c r="H11" s="585"/>
      <c r="I11" s="586">
        <f>I12</f>
        <v>3686751</v>
      </c>
      <c r="J11" s="585" t="s">
        <v>504</v>
      </c>
      <c r="K11" s="585" t="s">
        <v>504</v>
      </c>
      <c r="L11" s="585" t="s">
        <v>504</v>
      </c>
      <c r="M11" s="585" t="s">
        <v>504</v>
      </c>
      <c r="N11" s="587"/>
    </row>
    <row r="12" spans="1:14" s="291" customFormat="1" ht="24" hidden="1" thickBot="1" x14ac:dyDescent="0.25">
      <c r="A12" s="588" t="s">
        <v>386</v>
      </c>
      <c r="B12" s="589"/>
      <c r="C12" s="589"/>
      <c r="D12" s="590" t="s">
        <v>801</v>
      </c>
      <c r="E12" s="591"/>
      <c r="F12" s="592"/>
      <c r="G12" s="593"/>
      <c r="H12" s="593"/>
      <c r="I12" s="593">
        <f>I24+I83+I98+I18</f>
        <v>3686751</v>
      </c>
      <c r="J12" s="594">
        <v>28362700</v>
      </c>
      <c r="K12" s="595">
        <v>0</v>
      </c>
      <c r="L12" s="595">
        <v>0</v>
      </c>
      <c r="M12" s="595">
        <v>0</v>
      </c>
      <c r="N12" s="596">
        <v>0</v>
      </c>
    </row>
    <row r="13" spans="1:14" s="291" customFormat="1" ht="59.25" hidden="1" customHeight="1" x14ac:dyDescent="0.2">
      <c r="A13" s="597"/>
      <c r="B13" s="572"/>
      <c r="C13" s="572"/>
      <c r="D13" s="573"/>
      <c r="E13" s="574"/>
      <c r="F13" s="575"/>
      <c r="G13" s="576"/>
      <c r="H13" s="576"/>
      <c r="I13" s="577">
        <v>0</v>
      </c>
      <c r="J13" s="578">
        <v>0</v>
      </c>
      <c r="K13" s="579"/>
      <c r="L13" s="579"/>
      <c r="M13" s="579"/>
      <c r="N13" s="598"/>
    </row>
    <row r="14" spans="1:14" s="291" customFormat="1" ht="59.25" hidden="1" customHeight="1" x14ac:dyDescent="0.2">
      <c r="A14" s="599"/>
      <c r="B14" s="563"/>
      <c r="C14" s="563"/>
      <c r="D14" s="564"/>
      <c r="E14" s="565"/>
      <c r="F14" s="566"/>
      <c r="G14" s="567"/>
      <c r="H14" s="567"/>
      <c r="I14" s="319">
        <v>0</v>
      </c>
      <c r="J14" s="568">
        <v>0</v>
      </c>
      <c r="K14" s="321"/>
      <c r="L14" s="321"/>
      <c r="M14" s="321"/>
      <c r="N14" s="600"/>
    </row>
    <row r="15" spans="1:14" s="291" customFormat="1" ht="59.25" hidden="1" customHeight="1" x14ac:dyDescent="0.2">
      <c r="A15" s="599"/>
      <c r="B15" s="563"/>
      <c r="C15" s="563"/>
      <c r="D15" s="564"/>
      <c r="E15" s="565"/>
      <c r="F15" s="566"/>
      <c r="G15" s="567"/>
      <c r="H15" s="567"/>
      <c r="I15" s="319"/>
      <c r="J15" s="568"/>
      <c r="K15" s="321"/>
      <c r="L15" s="321"/>
      <c r="M15" s="321"/>
      <c r="N15" s="600"/>
    </row>
    <row r="16" spans="1:14" s="291" customFormat="1" ht="59.25" hidden="1" customHeight="1" x14ac:dyDescent="0.2">
      <c r="A16" s="599"/>
      <c r="B16" s="563"/>
      <c r="C16" s="563"/>
      <c r="D16" s="564"/>
      <c r="E16" s="565"/>
      <c r="F16" s="566"/>
      <c r="G16" s="567"/>
      <c r="H16" s="567"/>
      <c r="I16" s="319">
        <v>0</v>
      </c>
      <c r="J16" s="568" t="e">
        <v>#REF!</v>
      </c>
      <c r="K16" s="321"/>
      <c r="L16" s="321"/>
      <c r="M16" s="321" t="e">
        <v>#REF!</v>
      </c>
      <c r="N16" s="600"/>
    </row>
    <row r="17" spans="1:14" s="291" customFormat="1" ht="59.25" hidden="1" customHeight="1" x14ac:dyDescent="0.2">
      <c r="A17" s="599"/>
      <c r="B17" s="563"/>
      <c r="C17" s="563"/>
      <c r="D17" s="564"/>
      <c r="E17" s="565"/>
      <c r="F17" s="566"/>
      <c r="G17" s="567"/>
      <c r="H17" s="567"/>
      <c r="I17" s="319">
        <v>0</v>
      </c>
      <c r="J17" s="568">
        <v>0</v>
      </c>
      <c r="K17" s="321"/>
      <c r="L17" s="321"/>
      <c r="M17" s="321"/>
      <c r="N17" s="600"/>
    </row>
    <row r="18" spans="1:14" s="291" customFormat="1" ht="59.25" hidden="1" customHeight="1" x14ac:dyDescent="0.2">
      <c r="A18" s="599" t="s">
        <v>545</v>
      </c>
      <c r="B18" s="563" t="s">
        <v>546</v>
      </c>
      <c r="C18" s="563" t="s">
        <v>172</v>
      </c>
      <c r="D18" s="564" t="s">
        <v>547</v>
      </c>
      <c r="E18" s="565"/>
      <c r="F18" s="566"/>
      <c r="G18" s="567"/>
      <c r="H18" s="567"/>
      <c r="I18" s="567">
        <f>I20</f>
        <v>0</v>
      </c>
      <c r="J18" s="568">
        <v>0</v>
      </c>
      <c r="K18" s="321">
        <v>0</v>
      </c>
      <c r="L18" s="321"/>
      <c r="M18" s="321">
        <v>0</v>
      </c>
      <c r="N18" s="600"/>
    </row>
    <row r="19" spans="1:14" s="291" customFormat="1" ht="20.25" hidden="1" x14ac:dyDescent="0.2">
      <c r="A19" s="599"/>
      <c r="B19" s="563"/>
      <c r="C19" s="563"/>
      <c r="D19" s="564" t="s">
        <v>548</v>
      </c>
      <c r="E19" s="565"/>
      <c r="F19" s="566"/>
      <c r="G19" s="567"/>
      <c r="H19" s="567"/>
      <c r="I19" s="567"/>
      <c r="J19" s="568"/>
      <c r="K19" s="321"/>
      <c r="L19" s="321"/>
      <c r="M19" s="321"/>
      <c r="N19" s="600"/>
    </row>
    <row r="20" spans="1:14" s="291" customFormat="1" ht="74.25" hidden="1" customHeight="1" x14ac:dyDescent="0.2">
      <c r="A20" s="599"/>
      <c r="B20" s="563"/>
      <c r="C20" s="563"/>
      <c r="D20" s="564"/>
      <c r="E20" s="565"/>
      <c r="F20" s="318"/>
      <c r="G20" s="567"/>
      <c r="H20" s="567"/>
      <c r="I20" s="319"/>
      <c r="J20" s="568"/>
      <c r="K20" s="321"/>
      <c r="L20" s="321"/>
      <c r="M20" s="321"/>
      <c r="N20" s="322"/>
    </row>
    <row r="21" spans="1:14" s="291" customFormat="1" ht="59.25" hidden="1" customHeight="1" x14ac:dyDescent="0.2">
      <c r="A21" s="599"/>
      <c r="B21" s="563"/>
      <c r="C21" s="563"/>
      <c r="D21" s="564"/>
      <c r="E21" s="565"/>
      <c r="F21" s="566"/>
      <c r="G21" s="567"/>
      <c r="H21" s="567"/>
      <c r="I21" s="319">
        <v>0</v>
      </c>
      <c r="J21" s="568">
        <v>0</v>
      </c>
      <c r="K21" s="321"/>
      <c r="L21" s="321"/>
      <c r="M21" s="321"/>
      <c r="N21" s="600"/>
    </row>
    <row r="22" spans="1:14" s="291" customFormat="1" ht="59.25" hidden="1" customHeight="1" x14ac:dyDescent="0.2">
      <c r="A22" s="599"/>
      <c r="B22" s="563"/>
      <c r="C22" s="564"/>
      <c r="D22" s="564"/>
      <c r="E22" s="565"/>
      <c r="F22" s="566"/>
      <c r="G22" s="567"/>
      <c r="H22" s="567"/>
      <c r="I22" s="319">
        <v>0</v>
      </c>
      <c r="J22" s="568">
        <v>0</v>
      </c>
      <c r="K22" s="321"/>
      <c r="L22" s="321"/>
      <c r="M22" s="321"/>
      <c r="N22" s="600"/>
    </row>
    <row r="23" spans="1:14" s="291" customFormat="1" ht="59.25" hidden="1" customHeight="1" x14ac:dyDescent="0.2">
      <c r="A23" s="599"/>
      <c r="B23" s="563"/>
      <c r="C23" s="563"/>
      <c r="D23" s="564"/>
      <c r="E23" s="565"/>
      <c r="F23" s="566"/>
      <c r="G23" s="567"/>
      <c r="H23" s="567"/>
      <c r="I23" s="319">
        <v>0</v>
      </c>
      <c r="J23" s="568">
        <v>0</v>
      </c>
      <c r="K23" s="321"/>
      <c r="L23" s="321"/>
      <c r="M23" s="321"/>
      <c r="N23" s="600"/>
    </row>
    <row r="24" spans="1:14" s="291" customFormat="1" ht="40.5" hidden="1" x14ac:dyDescent="0.2">
      <c r="A24" s="599" t="s">
        <v>423</v>
      </c>
      <c r="B24" s="563" t="s">
        <v>424</v>
      </c>
      <c r="C24" s="564" t="s">
        <v>172</v>
      </c>
      <c r="D24" s="565" t="s">
        <v>425</v>
      </c>
      <c r="E24" s="565"/>
      <c r="F24" s="570"/>
      <c r="G24" s="567"/>
      <c r="H24" s="567"/>
      <c r="I24" s="567">
        <f>I26+I27+I28</f>
        <v>1686751</v>
      </c>
      <c r="J24" s="569">
        <v>18362700</v>
      </c>
      <c r="K24" s="321">
        <v>0</v>
      </c>
      <c r="L24" s="321">
        <v>0</v>
      </c>
      <c r="M24" s="321">
        <v>0</v>
      </c>
      <c r="N24" s="600"/>
    </row>
    <row r="25" spans="1:14" s="291" customFormat="1" ht="23.25" hidden="1" customHeight="1" x14ac:dyDescent="0.2">
      <c r="A25" s="599"/>
      <c r="B25" s="563"/>
      <c r="C25" s="563"/>
      <c r="D25" s="564" t="s">
        <v>548</v>
      </c>
      <c r="E25" s="565"/>
      <c r="F25" s="566"/>
      <c r="G25" s="567"/>
      <c r="H25" s="567"/>
      <c r="I25" s="319"/>
      <c r="J25" s="568"/>
      <c r="K25" s="321"/>
      <c r="L25" s="321"/>
      <c r="M25" s="321"/>
      <c r="N25" s="600"/>
    </row>
    <row r="26" spans="1:14" s="291" customFormat="1" ht="152.25" hidden="1" customHeight="1" x14ac:dyDescent="0.2">
      <c r="A26" s="599"/>
      <c r="B26" s="563"/>
      <c r="C26" s="563"/>
      <c r="D26" s="564"/>
      <c r="E26" s="565" t="s">
        <v>755</v>
      </c>
      <c r="F26" s="318" t="s">
        <v>756</v>
      </c>
      <c r="G26" s="567">
        <v>14672816</v>
      </c>
      <c r="H26" s="567">
        <v>12.7</v>
      </c>
      <c r="I26" s="319">
        <v>1277991</v>
      </c>
      <c r="J26" s="569"/>
      <c r="K26" s="321"/>
      <c r="L26" s="321"/>
      <c r="M26" s="321"/>
      <c r="N26" s="322">
        <v>28.5</v>
      </c>
    </row>
    <row r="27" spans="1:14" s="291" customFormat="1" ht="78" hidden="1" customHeight="1" x14ac:dyDescent="0.2">
      <c r="A27" s="599"/>
      <c r="B27" s="563"/>
      <c r="C27" s="563"/>
      <c r="D27" s="564"/>
      <c r="E27" s="571" t="s">
        <v>562</v>
      </c>
      <c r="F27" s="318" t="s">
        <v>919</v>
      </c>
      <c r="G27" s="319">
        <v>5888556</v>
      </c>
      <c r="H27" s="320" t="s">
        <v>757</v>
      </c>
      <c r="I27" s="319">
        <v>214260</v>
      </c>
      <c r="J27" s="321"/>
      <c r="K27" s="321"/>
      <c r="L27" s="321"/>
      <c r="M27" s="321"/>
      <c r="N27" s="322">
        <v>100</v>
      </c>
    </row>
    <row r="28" spans="1:14" s="291" customFormat="1" ht="37.15" hidden="1" customHeight="1" x14ac:dyDescent="0.2">
      <c r="A28" s="296"/>
      <c r="B28" s="296"/>
      <c r="C28" s="296"/>
      <c r="D28" s="297"/>
      <c r="E28" s="298" t="s">
        <v>833</v>
      </c>
      <c r="F28" s="318"/>
      <c r="G28" s="300"/>
      <c r="H28" s="301"/>
      <c r="I28" s="302">
        <v>194500</v>
      </c>
      <c r="J28" s="304"/>
      <c r="K28" s="304"/>
      <c r="L28" s="304"/>
      <c r="M28" s="304"/>
      <c r="N28" s="304"/>
    </row>
    <row r="29" spans="1:14" s="291" customFormat="1" ht="59.25" hidden="1" customHeight="1" x14ac:dyDescent="0.2">
      <c r="A29" s="296"/>
      <c r="B29" s="296"/>
      <c r="C29" s="296"/>
      <c r="D29" s="297"/>
      <c r="E29" s="298"/>
      <c r="F29" s="323"/>
      <c r="G29" s="300"/>
      <c r="H29" s="301"/>
      <c r="I29" s="302">
        <v>0</v>
      </c>
      <c r="J29" s="304">
        <v>0</v>
      </c>
      <c r="K29" s="304"/>
      <c r="L29" s="304"/>
      <c r="M29" s="304"/>
      <c r="N29" s="304"/>
    </row>
    <row r="30" spans="1:14" s="136" customFormat="1" ht="59.25" hidden="1" customHeight="1" x14ac:dyDescent="0.2">
      <c r="A30" s="305"/>
      <c r="B30" s="305"/>
      <c r="C30" s="305"/>
      <c r="D30" s="306"/>
      <c r="E30" s="307"/>
      <c r="F30" s="324">
        <v>0</v>
      </c>
      <c r="G30" s="325">
        <v>0</v>
      </c>
      <c r="H30" s="325"/>
      <c r="I30" s="309">
        <v>0</v>
      </c>
      <c r="J30" s="312">
        <v>0</v>
      </c>
      <c r="K30" s="326">
        <v>0</v>
      </c>
      <c r="L30" s="326">
        <v>0</v>
      </c>
      <c r="M30" s="326">
        <v>0</v>
      </c>
      <c r="N30" s="326"/>
    </row>
    <row r="31" spans="1:14" s="291" customFormat="1" ht="59.25" hidden="1" customHeight="1" x14ac:dyDescent="0.2">
      <c r="A31" s="305"/>
      <c r="B31" s="305"/>
      <c r="C31" s="305"/>
      <c r="D31" s="306"/>
      <c r="E31" s="307"/>
      <c r="F31" s="327"/>
      <c r="G31" s="309"/>
      <c r="H31" s="310"/>
      <c r="I31" s="302">
        <v>0</v>
      </c>
      <c r="J31" s="328">
        <v>0</v>
      </c>
      <c r="K31" s="304"/>
      <c r="L31" s="304"/>
      <c r="M31" s="304"/>
      <c r="N31" s="304"/>
    </row>
    <row r="32" spans="1:14" s="291" customFormat="1" ht="59.25" hidden="1" customHeight="1" x14ac:dyDescent="0.2">
      <c r="A32" s="305"/>
      <c r="B32" s="305"/>
      <c r="C32" s="305"/>
      <c r="D32" s="306"/>
      <c r="E32" s="307"/>
      <c r="F32" s="327"/>
      <c r="G32" s="309"/>
      <c r="H32" s="310"/>
      <c r="I32" s="302">
        <v>0</v>
      </c>
      <c r="J32" s="303">
        <v>0</v>
      </c>
      <c r="K32" s="304"/>
      <c r="L32" s="304"/>
      <c r="M32" s="304"/>
      <c r="N32" s="304"/>
    </row>
    <row r="33" spans="1:14" s="291" customFormat="1" ht="59.25" hidden="1" customHeight="1" x14ac:dyDescent="0.2">
      <c r="A33" s="305"/>
      <c r="B33" s="305"/>
      <c r="C33" s="305"/>
      <c r="D33" s="306"/>
      <c r="E33" s="307"/>
      <c r="F33" s="327"/>
      <c r="G33" s="309"/>
      <c r="H33" s="310"/>
      <c r="I33" s="302">
        <v>0</v>
      </c>
      <c r="J33" s="329">
        <v>0</v>
      </c>
      <c r="K33" s="330"/>
      <c r="L33" s="330"/>
      <c r="M33" s="330"/>
      <c r="N33" s="330"/>
    </row>
    <row r="34" spans="1:14" s="291" customFormat="1" ht="59.25" hidden="1" customHeight="1" x14ac:dyDescent="0.2">
      <c r="A34" s="296"/>
      <c r="B34" s="296"/>
      <c r="C34" s="296"/>
      <c r="D34" s="331"/>
      <c r="E34" s="298"/>
      <c r="F34" s="317"/>
      <c r="G34" s="300">
        <v>0</v>
      </c>
      <c r="H34" s="300"/>
      <c r="I34" s="300">
        <v>0</v>
      </c>
      <c r="J34" s="303">
        <v>0</v>
      </c>
      <c r="K34" s="304">
        <v>0</v>
      </c>
      <c r="L34" s="304"/>
      <c r="M34" s="304">
        <v>0</v>
      </c>
      <c r="N34" s="304"/>
    </row>
    <row r="35" spans="1:14" s="291" customFormat="1" ht="59.25" hidden="1" customHeight="1" x14ac:dyDescent="0.2">
      <c r="A35" s="332"/>
      <c r="B35" s="296"/>
      <c r="C35" s="332"/>
      <c r="D35" s="331"/>
      <c r="E35" s="298"/>
      <c r="F35" s="333"/>
      <c r="G35" s="334"/>
      <c r="H35" s="335"/>
      <c r="I35" s="335"/>
      <c r="J35" s="336"/>
      <c r="K35" s="337"/>
      <c r="L35" s="337"/>
      <c r="M35" s="337"/>
      <c r="N35" s="337"/>
    </row>
    <row r="36" spans="1:14" s="291" customFormat="1" ht="59.25" hidden="1" customHeight="1" x14ac:dyDescent="0.2">
      <c r="A36" s="332"/>
      <c r="B36" s="296"/>
      <c r="C36" s="332"/>
      <c r="D36" s="331"/>
      <c r="E36" s="298"/>
      <c r="F36" s="323"/>
      <c r="G36" s="300"/>
      <c r="H36" s="301"/>
      <c r="I36" s="302">
        <v>0</v>
      </c>
      <c r="J36" s="303">
        <v>0</v>
      </c>
      <c r="K36" s="338"/>
      <c r="L36" s="338"/>
      <c r="M36" s="338"/>
      <c r="N36" s="339"/>
    </row>
    <row r="37" spans="1:14" s="291" customFormat="1" ht="59.25" hidden="1" customHeight="1" x14ac:dyDescent="0.2">
      <c r="A37" s="340"/>
      <c r="B37" s="305"/>
      <c r="C37" s="340"/>
      <c r="D37" s="341"/>
      <c r="E37" s="307"/>
      <c r="F37" s="327"/>
      <c r="G37" s="309"/>
      <c r="H37" s="292"/>
      <c r="I37" s="293">
        <v>0</v>
      </c>
      <c r="J37" s="294">
        <v>0</v>
      </c>
      <c r="K37" s="338"/>
      <c r="L37" s="338"/>
      <c r="M37" s="338"/>
      <c r="N37" s="338"/>
    </row>
    <row r="38" spans="1:14" s="291" customFormat="1" ht="59.25" hidden="1" customHeight="1" x14ac:dyDescent="0.2">
      <c r="A38" s="340"/>
      <c r="B38" s="305"/>
      <c r="C38" s="340"/>
      <c r="D38" s="341"/>
      <c r="E38" s="307"/>
      <c r="F38" s="327"/>
      <c r="G38" s="309"/>
      <c r="H38" s="310"/>
      <c r="I38" s="302">
        <v>0</v>
      </c>
      <c r="J38" s="294">
        <v>0</v>
      </c>
      <c r="K38" s="338"/>
      <c r="L38" s="338"/>
      <c r="M38" s="338"/>
      <c r="N38" s="338"/>
    </row>
    <row r="39" spans="1:14" s="291" customFormat="1" ht="59.25" hidden="1" customHeight="1" x14ac:dyDescent="0.2">
      <c r="A39" s="332"/>
      <c r="B39" s="296"/>
      <c r="C39" s="332"/>
      <c r="D39" s="342"/>
      <c r="E39" s="298"/>
      <c r="F39" s="323"/>
      <c r="G39" s="300"/>
      <c r="H39" s="301"/>
      <c r="I39" s="302">
        <v>0</v>
      </c>
      <c r="J39" s="303">
        <v>0</v>
      </c>
      <c r="K39" s="338"/>
      <c r="L39" s="338"/>
      <c r="M39" s="338"/>
      <c r="N39" s="338"/>
    </row>
    <row r="40" spans="1:14" s="291" customFormat="1" ht="59.25" hidden="1" customHeight="1" x14ac:dyDescent="0.2">
      <c r="A40" s="340"/>
      <c r="B40" s="305"/>
      <c r="C40" s="340"/>
      <c r="D40" s="341"/>
      <c r="E40" s="307"/>
      <c r="F40" s="327"/>
      <c r="G40" s="309"/>
      <c r="H40" s="310"/>
      <c r="I40" s="302">
        <v>0</v>
      </c>
      <c r="J40" s="295">
        <v>0</v>
      </c>
      <c r="K40" s="343"/>
      <c r="L40" s="343"/>
      <c r="M40" s="343"/>
      <c r="N40" s="343"/>
    </row>
    <row r="41" spans="1:14" s="291" customFormat="1" ht="59.25" hidden="1" customHeight="1" x14ac:dyDescent="0.2">
      <c r="A41" s="305"/>
      <c r="B41" s="305"/>
      <c r="C41" s="305"/>
      <c r="D41" s="344"/>
      <c r="E41" s="307"/>
      <c r="F41" s="327"/>
      <c r="G41" s="309"/>
      <c r="H41" s="310"/>
      <c r="I41" s="302">
        <v>0</v>
      </c>
      <c r="J41" s="295">
        <v>0</v>
      </c>
      <c r="K41" s="343"/>
      <c r="L41" s="343"/>
      <c r="M41" s="343"/>
      <c r="N41" s="343"/>
    </row>
    <row r="42" spans="1:14" s="291" customFormat="1" ht="59.25" hidden="1" customHeight="1" x14ac:dyDescent="0.2">
      <c r="A42" s="305"/>
      <c r="B42" s="305"/>
      <c r="C42" s="305"/>
      <c r="D42" s="306"/>
      <c r="E42" s="307"/>
      <c r="F42" s="345">
        <v>0</v>
      </c>
      <c r="G42" s="309">
        <v>0</v>
      </c>
      <c r="H42" s="309"/>
      <c r="I42" s="309">
        <v>0</v>
      </c>
      <c r="J42" s="313">
        <v>0</v>
      </c>
      <c r="K42" s="313">
        <v>0</v>
      </c>
      <c r="L42" s="313">
        <v>0</v>
      </c>
      <c r="M42" s="313">
        <v>0</v>
      </c>
      <c r="N42" s="313"/>
    </row>
    <row r="43" spans="1:14" s="291" customFormat="1" ht="59.25" hidden="1" customHeight="1" x14ac:dyDescent="0.2">
      <c r="A43" s="340"/>
      <c r="B43" s="305"/>
      <c r="C43" s="340"/>
      <c r="D43" s="346"/>
      <c r="E43" s="307"/>
      <c r="F43" s="347">
        <v>0</v>
      </c>
      <c r="G43" s="348">
        <v>0</v>
      </c>
      <c r="H43" s="348"/>
      <c r="I43" s="348">
        <v>0</v>
      </c>
      <c r="J43" s="349">
        <v>0</v>
      </c>
      <c r="K43" s="350">
        <v>0</v>
      </c>
      <c r="L43" s="350">
        <v>0</v>
      </c>
      <c r="M43" s="350">
        <v>0</v>
      </c>
      <c r="N43" s="350"/>
    </row>
    <row r="44" spans="1:14" s="291" customFormat="1" ht="59.25" hidden="1" customHeight="1" x14ac:dyDescent="0.2">
      <c r="A44" s="340"/>
      <c r="B44" s="305"/>
      <c r="C44" s="340"/>
      <c r="D44" s="351"/>
      <c r="E44" s="307"/>
      <c r="F44" s="327"/>
      <c r="G44" s="309"/>
      <c r="H44" s="310"/>
      <c r="I44" s="302">
        <v>0</v>
      </c>
      <c r="J44" s="295">
        <v>0</v>
      </c>
      <c r="K44" s="337"/>
      <c r="L44" s="337"/>
      <c r="M44" s="337"/>
      <c r="N44" s="337"/>
    </row>
    <row r="45" spans="1:14" s="291" customFormat="1" ht="59.25" hidden="1" customHeight="1" x14ac:dyDescent="0.2">
      <c r="A45" s="296"/>
      <c r="B45" s="296"/>
      <c r="C45" s="296"/>
      <c r="D45" s="297"/>
      <c r="E45" s="298"/>
      <c r="F45" s="323"/>
      <c r="G45" s="300"/>
      <c r="H45" s="301"/>
      <c r="I45" s="302">
        <v>0</v>
      </c>
      <c r="J45" s="338">
        <v>0</v>
      </c>
      <c r="K45" s="338"/>
      <c r="L45" s="338"/>
      <c r="M45" s="338"/>
      <c r="N45" s="338"/>
    </row>
    <row r="46" spans="1:14" s="291" customFormat="1" ht="59.25" hidden="1" customHeight="1" x14ac:dyDescent="0.2">
      <c r="A46" s="340"/>
      <c r="B46" s="305"/>
      <c r="C46" s="340"/>
      <c r="D46" s="352"/>
      <c r="E46" s="353"/>
      <c r="F46" s="354"/>
      <c r="G46" s="348"/>
      <c r="H46" s="355"/>
      <c r="I46" s="356"/>
      <c r="J46" s="337"/>
      <c r="K46" s="337"/>
      <c r="L46" s="337"/>
      <c r="M46" s="337"/>
      <c r="N46" s="337"/>
    </row>
    <row r="47" spans="1:14" s="291" customFormat="1" ht="59.25" hidden="1" customHeight="1" x14ac:dyDescent="0.2">
      <c r="A47" s="305"/>
      <c r="B47" s="305"/>
      <c r="C47" s="305"/>
      <c r="D47" s="306"/>
      <c r="E47" s="307"/>
      <c r="F47" s="327"/>
      <c r="G47" s="309"/>
      <c r="H47" s="310"/>
      <c r="I47" s="302"/>
      <c r="J47" s="338"/>
      <c r="K47" s="338"/>
      <c r="L47" s="338"/>
      <c r="M47" s="338"/>
      <c r="N47" s="338"/>
    </row>
    <row r="48" spans="1:14" ht="59.25" hidden="1" customHeight="1" x14ac:dyDescent="0.2">
      <c r="A48" s="296"/>
      <c r="B48" s="296"/>
      <c r="C48" s="296"/>
      <c r="D48" s="331"/>
      <c r="E48" s="357"/>
      <c r="F48" s="358">
        <v>0</v>
      </c>
      <c r="G48" s="334">
        <v>0</v>
      </c>
      <c r="H48" s="334"/>
      <c r="I48" s="334">
        <v>0</v>
      </c>
      <c r="J48" s="349">
        <v>0</v>
      </c>
      <c r="K48" s="349">
        <v>0</v>
      </c>
      <c r="L48" s="349"/>
      <c r="M48" s="349">
        <v>0</v>
      </c>
      <c r="N48" s="349"/>
    </row>
    <row r="49" spans="1:14" ht="59.25" hidden="1" customHeight="1" x14ac:dyDescent="0.2">
      <c r="A49" s="359"/>
      <c r="B49" s="360"/>
      <c r="C49" s="359"/>
      <c r="D49" s="351"/>
      <c r="E49" s="361"/>
      <c r="F49" s="362"/>
      <c r="G49" s="363"/>
      <c r="H49" s="364"/>
      <c r="I49" s="364"/>
      <c r="J49" s="295"/>
      <c r="K49" s="295"/>
      <c r="L49" s="339"/>
      <c r="M49" s="339"/>
      <c r="N49" s="339"/>
    </row>
    <row r="50" spans="1:14" ht="59.25" hidden="1" customHeight="1" x14ac:dyDescent="0.2">
      <c r="A50" s="365"/>
      <c r="B50" s="296"/>
      <c r="C50" s="365"/>
      <c r="D50" s="366"/>
      <c r="E50" s="367"/>
      <c r="F50" s="323"/>
      <c r="G50" s="300"/>
      <c r="H50" s="301"/>
      <c r="I50" s="302">
        <v>0</v>
      </c>
      <c r="J50" s="304">
        <v>0</v>
      </c>
      <c r="K50" s="304"/>
      <c r="L50" s="338"/>
      <c r="M50" s="338"/>
      <c r="N50" s="338"/>
    </row>
    <row r="51" spans="1:14" ht="59.25" hidden="1" customHeight="1" x14ac:dyDescent="0.2">
      <c r="A51" s="359"/>
      <c r="B51" s="360"/>
      <c r="C51" s="359"/>
      <c r="D51" s="351"/>
      <c r="E51" s="367"/>
      <c r="F51" s="323"/>
      <c r="G51" s="300"/>
      <c r="H51" s="301"/>
      <c r="I51" s="302">
        <v>0</v>
      </c>
      <c r="J51" s="304">
        <v>0</v>
      </c>
      <c r="K51" s="295"/>
      <c r="L51" s="339"/>
      <c r="M51" s="339"/>
      <c r="N51" s="339"/>
    </row>
    <row r="52" spans="1:14" ht="59.25" hidden="1" customHeight="1" x14ac:dyDescent="0.2">
      <c r="A52" s="359"/>
      <c r="B52" s="360"/>
      <c r="C52" s="359"/>
      <c r="D52" s="351"/>
      <c r="E52" s="361"/>
      <c r="F52" s="362"/>
      <c r="G52" s="363"/>
      <c r="H52" s="364"/>
      <c r="I52" s="302">
        <v>0</v>
      </c>
      <c r="J52" s="304">
        <v>0</v>
      </c>
      <c r="K52" s="295"/>
      <c r="L52" s="339"/>
      <c r="M52" s="339"/>
      <c r="N52" s="339"/>
    </row>
    <row r="53" spans="1:14" s="369" customFormat="1" ht="59.25" hidden="1" customHeight="1" x14ac:dyDescent="0.2">
      <c r="A53" s="296"/>
      <c r="B53" s="296"/>
      <c r="C53" s="296"/>
      <c r="D53" s="331"/>
      <c r="E53" s="298"/>
      <c r="F53" s="317"/>
      <c r="G53" s="300">
        <v>0</v>
      </c>
      <c r="H53" s="300"/>
      <c r="I53" s="300">
        <v>0</v>
      </c>
      <c r="J53" s="368">
        <v>0</v>
      </c>
      <c r="K53" s="304">
        <v>0</v>
      </c>
      <c r="L53" s="304"/>
      <c r="M53" s="304">
        <v>0</v>
      </c>
      <c r="N53" s="349"/>
    </row>
    <row r="54" spans="1:14" ht="59.25" hidden="1" customHeight="1" x14ac:dyDescent="0.2">
      <c r="A54" s="365"/>
      <c r="B54" s="296"/>
      <c r="C54" s="365"/>
      <c r="D54" s="366"/>
      <c r="E54" s="367"/>
      <c r="F54" s="323"/>
      <c r="G54" s="300"/>
      <c r="H54" s="301"/>
      <c r="I54" s="302"/>
      <c r="J54" s="304"/>
      <c r="K54" s="304"/>
      <c r="L54" s="338"/>
      <c r="M54" s="338"/>
      <c r="N54" s="338"/>
    </row>
    <row r="55" spans="1:14" ht="59.25" hidden="1" customHeight="1" x14ac:dyDescent="0.2">
      <c r="A55" s="365"/>
      <c r="B55" s="296"/>
      <c r="C55" s="365"/>
      <c r="D55" s="366"/>
      <c r="E55" s="367"/>
      <c r="F55" s="323"/>
      <c r="G55" s="300"/>
      <c r="H55" s="301"/>
      <c r="I55" s="302">
        <v>0</v>
      </c>
      <c r="J55" s="304">
        <v>0</v>
      </c>
      <c r="K55" s="304"/>
      <c r="L55" s="338"/>
      <c r="M55" s="338"/>
      <c r="N55" s="338"/>
    </row>
    <row r="56" spans="1:14" ht="59.25" hidden="1" customHeight="1" x14ac:dyDescent="0.2">
      <c r="A56" s="365"/>
      <c r="B56" s="296"/>
      <c r="C56" s="365"/>
      <c r="D56" s="366"/>
      <c r="E56" s="367"/>
      <c r="F56" s="323"/>
      <c r="G56" s="300"/>
      <c r="H56" s="301"/>
      <c r="I56" s="302">
        <v>0</v>
      </c>
      <c r="J56" s="304">
        <v>0</v>
      </c>
      <c r="K56" s="304"/>
      <c r="L56" s="338"/>
      <c r="M56" s="338"/>
      <c r="N56" s="338"/>
    </row>
    <row r="57" spans="1:14" ht="59.25" hidden="1" customHeight="1" x14ac:dyDescent="0.2">
      <c r="A57" s="365"/>
      <c r="B57" s="296"/>
      <c r="C57" s="365"/>
      <c r="D57" s="366"/>
      <c r="E57" s="367"/>
      <c r="F57" s="316"/>
      <c r="G57" s="300"/>
      <c r="H57" s="301"/>
      <c r="I57" s="302">
        <v>0</v>
      </c>
      <c r="J57" s="304">
        <v>0</v>
      </c>
      <c r="K57" s="304"/>
      <c r="L57" s="338"/>
      <c r="M57" s="338"/>
      <c r="N57" s="338"/>
    </row>
    <row r="58" spans="1:14" s="369" customFormat="1" ht="59.25" hidden="1" customHeight="1" x14ac:dyDescent="0.2">
      <c r="A58" s="296"/>
      <c r="B58" s="296"/>
      <c r="C58" s="296"/>
      <c r="D58" s="331"/>
      <c r="E58" s="298"/>
      <c r="F58" s="299">
        <v>0</v>
      </c>
      <c r="G58" s="300">
        <v>0</v>
      </c>
      <c r="H58" s="300"/>
      <c r="I58" s="300">
        <v>0</v>
      </c>
      <c r="J58" s="304">
        <v>0</v>
      </c>
      <c r="K58" s="304">
        <v>0</v>
      </c>
      <c r="L58" s="304">
        <v>0</v>
      </c>
      <c r="M58" s="304">
        <v>0</v>
      </c>
      <c r="N58" s="304"/>
    </row>
    <row r="59" spans="1:14" ht="59.25" hidden="1" customHeight="1" x14ac:dyDescent="0.2">
      <c r="A59" s="365"/>
      <c r="B59" s="296"/>
      <c r="C59" s="365"/>
      <c r="D59" s="366"/>
      <c r="E59" s="367"/>
      <c r="F59" s="316"/>
      <c r="G59" s="300"/>
      <c r="H59" s="301"/>
      <c r="I59" s="302"/>
      <c r="J59" s="304"/>
      <c r="K59" s="304"/>
      <c r="L59" s="338"/>
      <c r="M59" s="338"/>
      <c r="N59" s="338"/>
    </row>
    <row r="60" spans="1:14" ht="59.25" hidden="1" customHeight="1" x14ac:dyDescent="0.2">
      <c r="A60" s="365"/>
      <c r="B60" s="296"/>
      <c r="C60" s="365"/>
      <c r="D60" s="366"/>
      <c r="E60" s="367"/>
      <c r="F60" s="316"/>
      <c r="G60" s="300"/>
      <c r="H60" s="301"/>
      <c r="I60" s="302">
        <v>0</v>
      </c>
      <c r="J60" s="304">
        <v>0</v>
      </c>
      <c r="K60" s="304"/>
      <c r="L60" s="338"/>
      <c r="M60" s="338"/>
      <c r="N60" s="338"/>
    </row>
    <row r="61" spans="1:14" ht="59.25" hidden="1" customHeight="1" x14ac:dyDescent="0.2">
      <c r="A61" s="365"/>
      <c r="B61" s="296"/>
      <c r="C61" s="365"/>
      <c r="D61" s="366"/>
      <c r="E61" s="367"/>
      <c r="F61" s="316"/>
      <c r="G61" s="300"/>
      <c r="H61" s="301"/>
      <c r="I61" s="302"/>
      <c r="J61" s="304"/>
      <c r="K61" s="304"/>
      <c r="L61" s="338"/>
      <c r="M61" s="338"/>
      <c r="N61" s="338"/>
    </row>
    <row r="62" spans="1:14" ht="59.25" hidden="1" customHeight="1" x14ac:dyDescent="0.2">
      <c r="A62" s="365"/>
      <c r="B62" s="296"/>
      <c r="C62" s="365"/>
      <c r="D62" s="366"/>
      <c r="E62" s="367"/>
      <c r="F62" s="316"/>
      <c r="G62" s="300"/>
      <c r="H62" s="301"/>
      <c r="I62" s="302">
        <v>0</v>
      </c>
      <c r="J62" s="304">
        <v>0</v>
      </c>
      <c r="K62" s="304"/>
      <c r="L62" s="338"/>
      <c r="M62" s="338"/>
      <c r="N62" s="338"/>
    </row>
    <row r="63" spans="1:14" s="369" customFormat="1" ht="59.25" hidden="1" customHeight="1" x14ac:dyDescent="0.2">
      <c r="A63" s="296"/>
      <c r="B63" s="296"/>
      <c r="C63" s="296"/>
      <c r="D63" s="331"/>
      <c r="E63" s="298"/>
      <c r="F63" s="317"/>
      <c r="G63" s="300">
        <v>0</v>
      </c>
      <c r="H63" s="300"/>
      <c r="I63" s="300">
        <v>0</v>
      </c>
      <c r="J63" s="303">
        <v>0</v>
      </c>
      <c r="K63" s="304">
        <v>0</v>
      </c>
      <c r="L63" s="304">
        <v>0</v>
      </c>
      <c r="M63" s="304">
        <v>0</v>
      </c>
      <c r="N63" s="304"/>
    </row>
    <row r="64" spans="1:14" ht="59.25" hidden="1" customHeight="1" x14ac:dyDescent="0.2">
      <c r="A64" s="365"/>
      <c r="B64" s="296"/>
      <c r="C64" s="365"/>
      <c r="D64" s="366"/>
      <c r="E64" s="367"/>
      <c r="F64" s="316"/>
      <c r="G64" s="300"/>
      <c r="H64" s="301"/>
      <c r="I64" s="302"/>
      <c r="J64" s="303"/>
      <c r="K64" s="304"/>
      <c r="L64" s="338"/>
      <c r="M64" s="338"/>
      <c r="N64" s="338"/>
    </row>
    <row r="65" spans="1:14" ht="59.25" hidden="1" customHeight="1" x14ac:dyDescent="0.2">
      <c r="A65" s="365"/>
      <c r="B65" s="296"/>
      <c r="C65" s="365"/>
      <c r="D65" s="366"/>
      <c r="E65" s="367"/>
      <c r="F65" s="323"/>
      <c r="G65" s="300"/>
      <c r="H65" s="301"/>
      <c r="I65" s="302">
        <v>0</v>
      </c>
      <c r="J65" s="303">
        <v>0</v>
      </c>
      <c r="K65" s="304"/>
      <c r="L65" s="338"/>
      <c r="M65" s="338"/>
      <c r="N65" s="338"/>
    </row>
    <row r="66" spans="1:14" ht="59.25" hidden="1" customHeight="1" x14ac:dyDescent="0.2">
      <c r="A66" s="365"/>
      <c r="B66" s="296"/>
      <c r="C66" s="365"/>
      <c r="D66" s="366"/>
      <c r="E66" s="367"/>
      <c r="F66" s="323"/>
      <c r="G66" s="300"/>
      <c r="H66" s="301"/>
      <c r="I66" s="302">
        <v>0</v>
      </c>
      <c r="J66" s="304">
        <v>0</v>
      </c>
      <c r="K66" s="304"/>
      <c r="L66" s="338"/>
      <c r="M66" s="338"/>
      <c r="N66" s="338"/>
    </row>
    <row r="67" spans="1:14" ht="59.25" hidden="1" customHeight="1" x14ac:dyDescent="0.2">
      <c r="A67" s="365"/>
      <c r="B67" s="296"/>
      <c r="C67" s="365"/>
      <c r="D67" s="366"/>
      <c r="E67" s="367"/>
      <c r="F67" s="323"/>
      <c r="G67" s="300"/>
      <c r="H67" s="301"/>
      <c r="I67" s="302">
        <v>0</v>
      </c>
      <c r="J67" s="304">
        <v>0</v>
      </c>
      <c r="K67" s="304"/>
      <c r="L67" s="338">
        <v>0</v>
      </c>
      <c r="M67" s="338"/>
      <c r="N67" s="338"/>
    </row>
    <row r="68" spans="1:14" ht="59.25" hidden="1" customHeight="1" x14ac:dyDescent="0.2">
      <c r="A68" s="365"/>
      <c r="B68" s="296"/>
      <c r="C68" s="365"/>
      <c r="D68" s="366"/>
      <c r="E68" s="367"/>
      <c r="F68" s="323"/>
      <c r="G68" s="300"/>
      <c r="H68" s="301"/>
      <c r="I68" s="302">
        <v>0</v>
      </c>
      <c r="J68" s="304">
        <v>0</v>
      </c>
      <c r="K68" s="304"/>
      <c r="L68" s="338"/>
      <c r="M68" s="338"/>
      <c r="N68" s="338"/>
    </row>
    <row r="69" spans="1:14" ht="59.25" hidden="1" customHeight="1" x14ac:dyDescent="0.2">
      <c r="A69" s="365"/>
      <c r="B69" s="296"/>
      <c r="C69" s="365"/>
      <c r="D69" s="366"/>
      <c r="E69" s="367"/>
      <c r="F69" s="323"/>
      <c r="G69" s="300"/>
      <c r="H69" s="301"/>
      <c r="I69" s="302">
        <v>0</v>
      </c>
      <c r="J69" s="304">
        <v>0</v>
      </c>
      <c r="K69" s="304"/>
      <c r="L69" s="338"/>
      <c r="M69" s="338"/>
      <c r="N69" s="338"/>
    </row>
    <row r="70" spans="1:14" ht="59.25" hidden="1" customHeight="1" x14ac:dyDescent="0.2">
      <c r="A70" s="365"/>
      <c r="B70" s="296"/>
      <c r="C70" s="365"/>
      <c r="D70" s="366"/>
      <c r="E70" s="367"/>
      <c r="F70" s="323"/>
      <c r="G70" s="300"/>
      <c r="H70" s="301"/>
      <c r="I70" s="302">
        <v>0</v>
      </c>
      <c r="J70" s="304">
        <v>0</v>
      </c>
      <c r="K70" s="304"/>
      <c r="L70" s="338"/>
      <c r="M70" s="338"/>
      <c r="N70" s="338"/>
    </row>
    <row r="71" spans="1:14" ht="59.25" hidden="1" customHeight="1" x14ac:dyDescent="0.2">
      <c r="A71" s="365"/>
      <c r="B71" s="296"/>
      <c r="C71" s="365"/>
      <c r="D71" s="366"/>
      <c r="E71" s="367"/>
      <c r="F71" s="323"/>
      <c r="G71" s="300"/>
      <c r="H71" s="301"/>
      <c r="I71" s="302">
        <v>0</v>
      </c>
      <c r="J71" s="304">
        <v>0</v>
      </c>
      <c r="K71" s="304"/>
      <c r="L71" s="338"/>
      <c r="M71" s="338"/>
      <c r="N71" s="338"/>
    </row>
    <row r="72" spans="1:14" s="369" customFormat="1" ht="59.25" hidden="1" customHeight="1" x14ac:dyDescent="0.2">
      <c r="A72" s="370"/>
      <c r="B72" s="296"/>
      <c r="C72" s="370"/>
      <c r="D72" s="371"/>
      <c r="E72" s="372"/>
      <c r="F72" s="358">
        <v>0</v>
      </c>
      <c r="G72" s="334">
        <v>0</v>
      </c>
      <c r="H72" s="334"/>
      <c r="I72" s="334">
        <v>0</v>
      </c>
      <c r="J72" s="349">
        <v>0</v>
      </c>
      <c r="K72" s="349">
        <v>0</v>
      </c>
      <c r="L72" s="349">
        <v>0</v>
      </c>
      <c r="M72" s="349">
        <v>0</v>
      </c>
      <c r="N72" s="349"/>
    </row>
    <row r="73" spans="1:14" ht="59.25" hidden="1" customHeight="1" x14ac:dyDescent="0.2">
      <c r="A73" s="365"/>
      <c r="B73" s="296"/>
      <c r="C73" s="365"/>
      <c r="D73" s="366"/>
      <c r="E73" s="367"/>
      <c r="F73" s="323"/>
      <c r="G73" s="300"/>
      <c r="H73" s="301"/>
      <c r="I73" s="302"/>
      <c r="J73" s="304"/>
      <c r="K73" s="304"/>
      <c r="L73" s="338"/>
      <c r="M73" s="338"/>
      <c r="N73" s="338"/>
    </row>
    <row r="74" spans="1:14" ht="59.25" hidden="1" customHeight="1" x14ac:dyDescent="0.2">
      <c r="A74" s="365"/>
      <c r="B74" s="296"/>
      <c r="C74" s="365"/>
      <c r="D74" s="366"/>
      <c r="E74" s="367"/>
      <c r="F74" s="323"/>
      <c r="G74" s="300"/>
      <c r="H74" s="301"/>
      <c r="I74" s="302">
        <v>0</v>
      </c>
      <c r="J74" s="304">
        <v>0</v>
      </c>
      <c r="K74" s="304"/>
      <c r="L74" s="338"/>
      <c r="M74" s="338"/>
      <c r="N74" s="338"/>
    </row>
    <row r="75" spans="1:14" ht="59.25" hidden="1" customHeight="1" x14ac:dyDescent="0.2">
      <c r="A75" s="365"/>
      <c r="B75" s="296"/>
      <c r="C75" s="365"/>
      <c r="D75" s="366"/>
      <c r="E75" s="367"/>
      <c r="F75" s="323"/>
      <c r="G75" s="300"/>
      <c r="H75" s="301"/>
      <c r="I75" s="302">
        <v>0</v>
      </c>
      <c r="J75" s="304">
        <v>0</v>
      </c>
      <c r="K75" s="304"/>
      <c r="L75" s="338"/>
      <c r="M75" s="338"/>
      <c r="N75" s="338"/>
    </row>
    <row r="76" spans="1:14" ht="59.25" hidden="1" customHeight="1" x14ac:dyDescent="0.2">
      <c r="A76" s="365"/>
      <c r="B76" s="296"/>
      <c r="C76" s="365"/>
      <c r="D76" s="366"/>
      <c r="E76" s="367"/>
      <c r="F76" s="316"/>
      <c r="G76" s="300"/>
      <c r="H76" s="301"/>
      <c r="I76" s="302">
        <v>0</v>
      </c>
      <c r="J76" s="304">
        <v>0</v>
      </c>
      <c r="K76" s="304"/>
      <c r="L76" s="338"/>
      <c r="M76" s="338"/>
      <c r="N76" s="338"/>
    </row>
    <row r="77" spans="1:14" ht="59.25" hidden="1" customHeight="1" x14ac:dyDescent="0.2">
      <c r="A77" s="365"/>
      <c r="B77" s="296"/>
      <c r="C77" s="365"/>
      <c r="D77" s="366"/>
      <c r="E77" s="367"/>
      <c r="F77" s="316"/>
      <c r="G77" s="300"/>
      <c r="H77" s="301"/>
      <c r="I77" s="302">
        <v>0</v>
      </c>
      <c r="J77" s="304">
        <v>0</v>
      </c>
      <c r="K77" s="304"/>
      <c r="L77" s="338"/>
      <c r="M77" s="338"/>
      <c r="N77" s="338"/>
    </row>
    <row r="78" spans="1:14" ht="59.25" hidden="1" customHeight="1" x14ac:dyDescent="0.2">
      <c r="A78" s="365"/>
      <c r="B78" s="296"/>
      <c r="C78" s="365"/>
      <c r="D78" s="366"/>
      <c r="E78" s="367"/>
      <c r="F78" s="316"/>
      <c r="G78" s="300"/>
      <c r="H78" s="301"/>
      <c r="I78" s="302">
        <v>0</v>
      </c>
      <c r="J78" s="304">
        <v>0</v>
      </c>
      <c r="K78" s="304"/>
      <c r="L78" s="338"/>
      <c r="M78" s="338"/>
      <c r="N78" s="338"/>
    </row>
    <row r="79" spans="1:14" ht="59.25" hidden="1" customHeight="1" x14ac:dyDescent="0.2">
      <c r="A79" s="365"/>
      <c r="B79" s="296"/>
      <c r="C79" s="365"/>
      <c r="D79" s="366"/>
      <c r="E79" s="367"/>
      <c r="F79" s="316"/>
      <c r="G79" s="300"/>
      <c r="H79" s="301"/>
      <c r="I79" s="302">
        <v>0</v>
      </c>
      <c r="J79" s="304">
        <v>0</v>
      </c>
      <c r="K79" s="304">
        <v>0</v>
      </c>
      <c r="L79" s="338"/>
      <c r="M79" s="338"/>
      <c r="N79" s="338"/>
    </row>
    <row r="80" spans="1:14" ht="59.25" hidden="1" customHeight="1" x14ac:dyDescent="0.2">
      <c r="A80" s="365"/>
      <c r="B80" s="296"/>
      <c r="C80" s="365"/>
      <c r="D80" s="366"/>
      <c r="E80" s="367"/>
      <c r="F80" s="299">
        <v>0</v>
      </c>
      <c r="G80" s="300">
        <v>0</v>
      </c>
      <c r="H80" s="300"/>
      <c r="I80" s="300">
        <v>0</v>
      </c>
      <c r="J80" s="304">
        <v>0</v>
      </c>
      <c r="K80" s="304">
        <v>0</v>
      </c>
      <c r="L80" s="304">
        <v>0</v>
      </c>
      <c r="M80" s="304">
        <v>0</v>
      </c>
      <c r="N80" s="304"/>
    </row>
    <row r="81" spans="1:15" ht="59.25" hidden="1" customHeight="1" x14ac:dyDescent="0.2">
      <c r="A81" s="365"/>
      <c r="B81" s="296"/>
      <c r="C81" s="365"/>
      <c r="D81" s="366"/>
      <c r="E81" s="367"/>
      <c r="F81" s="316"/>
      <c r="G81" s="300"/>
      <c r="H81" s="301"/>
      <c r="I81" s="302"/>
      <c r="J81" s="304"/>
      <c r="K81" s="304"/>
      <c r="L81" s="338"/>
      <c r="M81" s="338"/>
      <c r="N81" s="338"/>
    </row>
    <row r="82" spans="1:15" ht="59.25" hidden="1" customHeight="1" x14ac:dyDescent="0.2">
      <c r="A82" s="365"/>
      <c r="B82" s="296"/>
      <c r="C82" s="365"/>
      <c r="D82" s="366"/>
      <c r="E82" s="298"/>
      <c r="F82" s="316"/>
      <c r="G82" s="300"/>
      <c r="H82" s="301"/>
      <c r="I82" s="302">
        <v>0</v>
      </c>
      <c r="J82" s="304">
        <v>0</v>
      </c>
      <c r="K82" s="304"/>
      <c r="L82" s="338"/>
      <c r="M82" s="338"/>
      <c r="N82" s="338"/>
    </row>
    <row r="83" spans="1:15" ht="61.5" hidden="1" customHeight="1" x14ac:dyDescent="0.2">
      <c r="A83" s="296" t="s">
        <v>549</v>
      </c>
      <c r="B83" s="296" t="s">
        <v>550</v>
      </c>
      <c r="C83" s="296" t="s">
        <v>116</v>
      </c>
      <c r="D83" s="331" t="s">
        <v>551</v>
      </c>
      <c r="E83" s="298"/>
      <c r="F83" s="317"/>
      <c r="G83" s="300"/>
      <c r="H83" s="300"/>
      <c r="I83" s="300">
        <f>I86+I88+I90+I92+I94+I96</f>
        <v>0</v>
      </c>
      <c r="J83" s="315">
        <v>9000000</v>
      </c>
      <c r="K83" s="304">
        <v>0</v>
      </c>
      <c r="L83" s="304">
        <v>0</v>
      </c>
      <c r="M83" s="304">
        <v>0</v>
      </c>
      <c r="N83" s="373"/>
    </row>
    <row r="84" spans="1:15" ht="61.5" hidden="1" customHeight="1" x14ac:dyDescent="0.2">
      <c r="A84" s="296"/>
      <c r="B84" s="296"/>
      <c r="C84" s="296"/>
      <c r="D84" s="366" t="s">
        <v>552</v>
      </c>
      <c r="E84" s="298"/>
      <c r="F84" s="317"/>
      <c r="G84" s="300"/>
      <c r="H84" s="300"/>
      <c r="I84" s="300">
        <f>I87+I89+I91+I93+I95+I97</f>
        <v>0</v>
      </c>
      <c r="J84" s="315"/>
      <c r="K84" s="304"/>
      <c r="L84" s="304"/>
      <c r="M84" s="304"/>
      <c r="N84" s="373">
        <f>I83-I84</f>
        <v>0</v>
      </c>
      <c r="O84" s="374">
        <f>682500-N84</f>
        <v>682500</v>
      </c>
    </row>
    <row r="85" spans="1:15" ht="23.25" hidden="1" customHeight="1" x14ac:dyDescent="0.2">
      <c r="A85" s="365"/>
      <c r="B85" s="296"/>
      <c r="C85" s="365"/>
      <c r="D85" s="331" t="s">
        <v>548</v>
      </c>
      <c r="E85" s="367"/>
      <c r="F85" s="299"/>
      <c r="G85" s="300"/>
      <c r="H85" s="300"/>
      <c r="I85" s="300"/>
      <c r="J85" s="315"/>
      <c r="K85" s="304"/>
      <c r="L85" s="304"/>
      <c r="M85" s="304"/>
      <c r="N85" s="373"/>
    </row>
    <row r="86" spans="1:15" ht="89.25" hidden="1" customHeight="1" x14ac:dyDescent="0.2">
      <c r="A86" s="365"/>
      <c r="B86" s="296"/>
      <c r="C86" s="365"/>
      <c r="D86" s="366"/>
      <c r="E86" s="375" t="s">
        <v>553</v>
      </c>
      <c r="F86" s="318">
        <v>2019</v>
      </c>
      <c r="G86" s="300"/>
      <c r="H86" s="300"/>
      <c r="I86" s="300"/>
      <c r="J86" s="315"/>
      <c r="K86" s="304"/>
      <c r="L86" s="304"/>
      <c r="M86" s="304"/>
      <c r="N86" s="373"/>
    </row>
    <row r="87" spans="1:15" ht="59.25" hidden="1" customHeight="1" x14ac:dyDescent="0.2">
      <c r="A87" s="365"/>
      <c r="B87" s="296"/>
      <c r="C87" s="365"/>
      <c r="D87" s="366" t="s">
        <v>552</v>
      </c>
      <c r="E87" s="367"/>
      <c r="F87" s="323"/>
      <c r="G87" s="300"/>
      <c r="H87" s="301"/>
      <c r="I87" s="302"/>
      <c r="J87" s="304"/>
      <c r="K87" s="304"/>
      <c r="L87" s="304"/>
      <c r="M87" s="304"/>
      <c r="N87" s="373"/>
    </row>
    <row r="88" spans="1:15" ht="87.75" hidden="1" customHeight="1" x14ac:dyDescent="0.2">
      <c r="A88" s="365"/>
      <c r="B88" s="296"/>
      <c r="C88" s="365"/>
      <c r="D88" s="366"/>
      <c r="E88" s="367" t="s">
        <v>554</v>
      </c>
      <c r="F88" s="318">
        <v>2019</v>
      </c>
      <c r="G88" s="300"/>
      <c r="H88" s="300"/>
      <c r="I88" s="300"/>
      <c r="J88" s="304"/>
      <c r="K88" s="304"/>
      <c r="L88" s="304"/>
      <c r="M88" s="304"/>
      <c r="N88" s="373"/>
    </row>
    <row r="89" spans="1:15" ht="59.25" hidden="1" customHeight="1" x14ac:dyDescent="0.2">
      <c r="A89" s="365"/>
      <c r="B89" s="296"/>
      <c r="C89" s="365"/>
      <c r="D89" s="366" t="s">
        <v>552</v>
      </c>
      <c r="E89" s="367"/>
      <c r="F89" s="323"/>
      <c r="G89" s="300"/>
      <c r="H89" s="301"/>
      <c r="I89" s="302"/>
      <c r="J89" s="304"/>
      <c r="K89" s="304"/>
      <c r="L89" s="304"/>
      <c r="M89" s="304"/>
      <c r="N89" s="373"/>
    </row>
    <row r="90" spans="1:15" ht="59.25" hidden="1" customHeight="1" x14ac:dyDescent="0.2">
      <c r="A90" s="365"/>
      <c r="B90" s="296"/>
      <c r="C90" s="365"/>
      <c r="D90" s="366"/>
      <c r="E90" s="367" t="s">
        <v>555</v>
      </c>
      <c r="F90" s="318">
        <v>2019</v>
      </c>
      <c r="G90" s="300"/>
      <c r="H90" s="300"/>
      <c r="I90" s="300"/>
      <c r="J90" s="304"/>
      <c r="K90" s="304"/>
      <c r="L90" s="304"/>
      <c r="M90" s="304"/>
      <c r="N90" s="373"/>
    </row>
    <row r="91" spans="1:15" ht="59.25" hidden="1" customHeight="1" x14ac:dyDescent="0.2">
      <c r="A91" s="365"/>
      <c r="B91" s="296"/>
      <c r="C91" s="365"/>
      <c r="D91" s="366" t="s">
        <v>552</v>
      </c>
      <c r="E91" s="367"/>
      <c r="F91" s="323"/>
      <c r="G91" s="300"/>
      <c r="H91" s="301"/>
      <c r="I91" s="302"/>
      <c r="J91" s="304"/>
      <c r="K91" s="304"/>
      <c r="L91" s="304"/>
      <c r="M91" s="304"/>
      <c r="N91" s="373"/>
    </row>
    <row r="92" spans="1:15" ht="81" hidden="1" x14ac:dyDescent="0.2">
      <c r="A92" s="365"/>
      <c r="B92" s="296"/>
      <c r="C92" s="365"/>
      <c r="D92" s="366"/>
      <c r="E92" s="367" t="s">
        <v>556</v>
      </c>
      <c r="F92" s="318">
        <v>2019</v>
      </c>
      <c r="G92" s="300"/>
      <c r="H92" s="300"/>
      <c r="I92" s="300"/>
      <c r="J92" s="304"/>
      <c r="K92" s="304"/>
      <c r="L92" s="304"/>
      <c r="M92" s="304"/>
      <c r="N92" s="373"/>
    </row>
    <row r="93" spans="1:15" ht="60.75" hidden="1" x14ac:dyDescent="0.2">
      <c r="A93" s="365"/>
      <c r="B93" s="296"/>
      <c r="C93" s="365"/>
      <c r="D93" s="366" t="s">
        <v>552</v>
      </c>
      <c r="E93" s="367"/>
      <c r="F93" s="314"/>
      <c r="G93" s="300"/>
      <c r="H93" s="301"/>
      <c r="I93" s="302"/>
      <c r="J93" s="304"/>
      <c r="K93" s="304"/>
      <c r="L93" s="304"/>
      <c r="M93" s="304"/>
      <c r="N93" s="373"/>
    </row>
    <row r="94" spans="1:15" ht="81" hidden="1" x14ac:dyDescent="0.2">
      <c r="A94" s="365"/>
      <c r="B94" s="296"/>
      <c r="C94" s="365"/>
      <c r="D94" s="366"/>
      <c r="E94" s="367" t="s">
        <v>557</v>
      </c>
      <c r="F94" s="318">
        <v>2019</v>
      </c>
      <c r="G94" s="300"/>
      <c r="H94" s="300"/>
      <c r="I94" s="300"/>
      <c r="J94" s="304"/>
      <c r="K94" s="304"/>
      <c r="L94" s="304"/>
      <c r="M94" s="304"/>
      <c r="N94" s="373"/>
    </row>
    <row r="95" spans="1:15" ht="60.75" hidden="1" x14ac:dyDescent="0.2">
      <c r="A95" s="365"/>
      <c r="B95" s="296"/>
      <c r="C95" s="365"/>
      <c r="D95" s="366" t="s">
        <v>552</v>
      </c>
      <c r="E95" s="367"/>
      <c r="F95" s="317"/>
      <c r="G95" s="300"/>
      <c r="H95" s="301"/>
      <c r="I95" s="302"/>
      <c r="J95" s="304"/>
      <c r="K95" s="304"/>
      <c r="L95" s="304"/>
      <c r="M95" s="304"/>
      <c r="N95" s="373"/>
    </row>
    <row r="96" spans="1:15" ht="132" hidden="1" customHeight="1" x14ac:dyDescent="0.2">
      <c r="A96" s="365"/>
      <c r="B96" s="296"/>
      <c r="C96" s="365"/>
      <c r="D96" s="366"/>
      <c r="E96" s="367" t="s">
        <v>558</v>
      </c>
      <c r="F96" s="318">
        <v>2019</v>
      </c>
      <c r="G96" s="300"/>
      <c r="H96" s="300"/>
      <c r="I96" s="300"/>
      <c r="J96" s="304"/>
      <c r="K96" s="304"/>
      <c r="L96" s="304"/>
      <c r="M96" s="304"/>
      <c r="N96" s="373"/>
    </row>
    <row r="97" spans="1:14" ht="59.25" hidden="1" customHeight="1" x14ac:dyDescent="0.2">
      <c r="A97" s="365"/>
      <c r="B97" s="296"/>
      <c r="C97" s="365"/>
      <c r="D97" s="366" t="s">
        <v>552</v>
      </c>
      <c r="E97" s="367"/>
      <c r="F97" s="299"/>
      <c r="G97" s="300"/>
      <c r="H97" s="300"/>
      <c r="I97" s="300"/>
      <c r="J97" s="304"/>
      <c r="K97" s="304"/>
      <c r="L97" s="304"/>
      <c r="M97" s="304"/>
      <c r="N97" s="373"/>
    </row>
    <row r="98" spans="1:14" ht="67.150000000000006" hidden="1" customHeight="1" x14ac:dyDescent="0.2">
      <c r="A98" s="296" t="s">
        <v>559</v>
      </c>
      <c r="B98" s="296" t="s">
        <v>560</v>
      </c>
      <c r="C98" s="296" t="s">
        <v>116</v>
      </c>
      <c r="D98" s="331" t="s">
        <v>561</v>
      </c>
      <c r="E98" s="298"/>
      <c r="F98" s="299"/>
      <c r="G98" s="300">
        <f>G100</f>
        <v>0</v>
      </c>
      <c r="H98" s="300"/>
      <c r="I98" s="300">
        <f>I100+I101</f>
        <v>2000000</v>
      </c>
      <c r="J98" s="315">
        <v>1000000</v>
      </c>
      <c r="K98" s="304">
        <v>0</v>
      </c>
      <c r="L98" s="304">
        <v>0</v>
      </c>
      <c r="M98" s="368">
        <v>0</v>
      </c>
      <c r="N98" s="373"/>
    </row>
    <row r="99" spans="1:14" ht="20.25" hidden="1" x14ac:dyDescent="0.2">
      <c r="A99" s="365"/>
      <c r="B99" s="296"/>
      <c r="C99" s="365"/>
      <c r="D99" s="331" t="s">
        <v>548</v>
      </c>
      <c r="E99" s="367"/>
      <c r="F99" s="299"/>
      <c r="G99" s="300"/>
      <c r="H99" s="301"/>
      <c r="I99" s="302"/>
      <c r="J99" s="315"/>
      <c r="K99" s="304"/>
      <c r="L99" s="304"/>
      <c r="M99" s="304"/>
      <c r="N99" s="373"/>
    </row>
    <row r="100" spans="1:14" ht="87.95" hidden="1" customHeight="1" thickBot="1" x14ac:dyDescent="0.25">
      <c r="A100" s="365"/>
      <c r="B100" s="296"/>
      <c r="C100" s="365"/>
      <c r="D100" s="366"/>
      <c r="E100" s="376" t="s">
        <v>832</v>
      </c>
      <c r="F100" s="317"/>
      <c r="G100" s="300"/>
      <c r="H100" s="301"/>
      <c r="I100" s="302">
        <v>2000000</v>
      </c>
      <c r="J100" s="315">
        <v>1000000</v>
      </c>
      <c r="K100" s="304"/>
      <c r="L100" s="304">
        <v>0</v>
      </c>
      <c r="M100" s="304"/>
      <c r="N100" s="373"/>
    </row>
    <row r="101" spans="1:14" ht="66.75" hidden="1" customHeight="1" x14ac:dyDescent="0.2">
      <c r="A101" s="365"/>
      <c r="B101" s="296"/>
      <c r="C101" s="365"/>
      <c r="D101" s="366"/>
      <c r="E101" s="307" t="s">
        <v>562</v>
      </c>
      <c r="F101" s="314">
        <v>2019</v>
      </c>
      <c r="G101" s="309">
        <v>5888556</v>
      </c>
      <c r="H101" s="310"/>
      <c r="I101" s="302"/>
      <c r="J101" s="303">
        <v>0</v>
      </c>
      <c r="K101" s="304"/>
      <c r="L101" s="304"/>
      <c r="M101" s="304"/>
      <c r="N101" s="373">
        <v>77.8</v>
      </c>
    </row>
    <row r="102" spans="1:14" ht="93" hidden="1" customHeight="1" x14ac:dyDescent="0.2">
      <c r="A102" s="377"/>
      <c r="B102" s="378"/>
      <c r="C102" s="378"/>
      <c r="D102" s="367" t="s">
        <v>563</v>
      </c>
      <c r="E102" s="206"/>
      <c r="F102" s="317"/>
      <c r="G102" s="300"/>
      <c r="H102" s="301"/>
      <c r="I102" s="302"/>
      <c r="J102" s="304"/>
      <c r="K102" s="304"/>
      <c r="L102" s="304"/>
      <c r="M102" s="304"/>
      <c r="N102" s="373"/>
    </row>
    <row r="103" spans="1:14" ht="20.25" hidden="1" x14ac:dyDescent="0.2">
      <c r="A103" s="365"/>
      <c r="B103" s="296"/>
      <c r="C103" s="365"/>
      <c r="D103" s="331"/>
      <c r="E103" s="367"/>
      <c r="F103" s="379"/>
      <c r="G103" s="300"/>
      <c r="H103" s="301"/>
      <c r="I103" s="302"/>
      <c r="J103" s="304"/>
      <c r="K103" s="304"/>
      <c r="L103" s="304"/>
      <c r="M103" s="304"/>
      <c r="N103" s="373"/>
    </row>
    <row r="104" spans="1:14" ht="150.75" hidden="1" customHeight="1" x14ac:dyDescent="0.2">
      <c r="A104" s="365"/>
      <c r="B104" s="296"/>
      <c r="C104" s="365"/>
      <c r="D104" s="367"/>
      <c r="E104" s="367"/>
      <c r="F104" s="379"/>
      <c r="G104" s="300"/>
      <c r="H104" s="301"/>
      <c r="I104" s="302"/>
      <c r="J104" s="304"/>
      <c r="K104" s="304"/>
      <c r="L104" s="304"/>
      <c r="M104" s="304"/>
      <c r="N104" s="373"/>
    </row>
    <row r="105" spans="1:14" ht="21" hidden="1" thickBot="1" x14ac:dyDescent="0.25">
      <c r="A105" s="380"/>
      <c r="B105" s="380"/>
      <c r="C105" s="380"/>
      <c r="D105" s="381"/>
      <c r="E105" s="381"/>
      <c r="F105" s="345"/>
      <c r="G105" s="309"/>
      <c r="H105" s="310"/>
      <c r="I105" s="382"/>
      <c r="J105" s="313"/>
      <c r="K105" s="313"/>
      <c r="L105" s="313"/>
      <c r="M105" s="313"/>
      <c r="N105" s="383"/>
    </row>
    <row r="106" spans="1:14" ht="20.25" hidden="1" x14ac:dyDescent="0.2">
      <c r="A106" s="384" t="s">
        <v>141</v>
      </c>
      <c r="B106" s="385"/>
      <c r="C106" s="385"/>
      <c r="D106" s="386" t="s">
        <v>564</v>
      </c>
      <c r="E106" s="387"/>
      <c r="F106" s="388"/>
      <c r="G106" s="389"/>
      <c r="H106" s="390"/>
      <c r="I106" s="391">
        <f>I107</f>
        <v>0</v>
      </c>
      <c r="J106" s="392"/>
      <c r="K106" s="392"/>
      <c r="L106" s="392"/>
      <c r="M106" s="392"/>
      <c r="N106" s="393"/>
    </row>
    <row r="107" spans="1:14" ht="21" hidden="1" thickBot="1" x14ac:dyDescent="0.25">
      <c r="A107" s="394" t="s">
        <v>439</v>
      </c>
      <c r="B107" s="395"/>
      <c r="C107" s="395"/>
      <c r="D107" s="396" t="s">
        <v>564</v>
      </c>
      <c r="E107" s="397"/>
      <c r="F107" s="398"/>
      <c r="G107" s="399"/>
      <c r="H107" s="400"/>
      <c r="I107" s="401">
        <f>I109+I113</f>
        <v>0</v>
      </c>
      <c r="J107" s="402"/>
      <c r="K107" s="402"/>
      <c r="L107" s="402"/>
      <c r="M107" s="402"/>
      <c r="N107" s="403"/>
    </row>
    <row r="108" spans="1:14" ht="20.25" hidden="1" x14ac:dyDescent="0.2">
      <c r="A108" s="359"/>
      <c r="B108" s="360"/>
      <c r="C108" s="359"/>
      <c r="D108" s="361"/>
      <c r="E108" s="361"/>
      <c r="F108" s="404"/>
      <c r="G108" s="363"/>
      <c r="H108" s="364"/>
      <c r="I108" s="293"/>
      <c r="J108" s="295"/>
      <c r="K108" s="295"/>
      <c r="L108" s="295"/>
      <c r="M108" s="295"/>
      <c r="N108" s="405"/>
    </row>
    <row r="109" spans="1:14" ht="41.25" hidden="1" customHeight="1" x14ac:dyDescent="0.2">
      <c r="A109" s="377" t="s">
        <v>565</v>
      </c>
      <c r="B109" s="378" t="s">
        <v>566</v>
      </c>
      <c r="C109" s="378" t="s">
        <v>172</v>
      </c>
      <c r="D109" s="406" t="s">
        <v>567</v>
      </c>
      <c r="E109" s="206"/>
      <c r="F109" s="317"/>
      <c r="G109" s="300"/>
      <c r="H109" s="301"/>
      <c r="I109" s="302">
        <f>I111+I112</f>
        <v>0</v>
      </c>
      <c r="J109" s="304">
        <v>0</v>
      </c>
      <c r="K109" s="304"/>
      <c r="L109" s="304">
        <v>0</v>
      </c>
      <c r="M109" s="304">
        <v>0</v>
      </c>
      <c r="N109" s="373"/>
    </row>
    <row r="110" spans="1:14" ht="30.75" hidden="1" customHeight="1" x14ac:dyDescent="0.2">
      <c r="A110" s="365"/>
      <c r="B110" s="296"/>
      <c r="C110" s="365"/>
      <c r="D110" s="331" t="s">
        <v>548</v>
      </c>
      <c r="E110" s="367"/>
      <c r="F110" s="379"/>
      <c r="G110" s="300"/>
      <c r="H110" s="301"/>
      <c r="I110" s="302"/>
      <c r="J110" s="304"/>
      <c r="K110" s="304"/>
      <c r="L110" s="304"/>
      <c r="M110" s="304"/>
      <c r="N110" s="373"/>
    </row>
    <row r="111" spans="1:14" ht="156.75" hidden="1" customHeight="1" x14ac:dyDescent="0.2">
      <c r="A111" s="365"/>
      <c r="B111" s="296"/>
      <c r="C111" s="365"/>
      <c r="D111" s="367"/>
      <c r="E111" s="367" t="s">
        <v>568</v>
      </c>
      <c r="F111" s="314" t="s">
        <v>569</v>
      </c>
      <c r="G111" s="300"/>
      <c r="H111" s="301"/>
      <c r="I111" s="302"/>
      <c r="J111" s="304"/>
      <c r="K111" s="304"/>
      <c r="L111" s="304"/>
      <c r="M111" s="304"/>
      <c r="N111" s="373"/>
    </row>
    <row r="112" spans="1:14" ht="175.5" hidden="1" customHeight="1" x14ac:dyDescent="0.2">
      <c r="A112" s="365"/>
      <c r="B112" s="296"/>
      <c r="C112" s="365"/>
      <c r="D112" s="367"/>
      <c r="E112" s="367" t="s">
        <v>570</v>
      </c>
      <c r="F112" s="314">
        <v>2019</v>
      </c>
      <c r="G112" s="300"/>
      <c r="H112" s="301"/>
      <c r="I112" s="302"/>
      <c r="J112" s="304"/>
      <c r="K112" s="304"/>
      <c r="L112" s="304"/>
      <c r="M112" s="304"/>
      <c r="N112" s="373"/>
    </row>
    <row r="113" spans="1:14" ht="60.75" hidden="1" x14ac:dyDescent="0.2">
      <c r="A113" s="365" t="s">
        <v>571</v>
      </c>
      <c r="B113" s="365" t="s">
        <v>560</v>
      </c>
      <c r="C113" s="365" t="s">
        <v>116</v>
      </c>
      <c r="D113" s="367" t="s">
        <v>572</v>
      </c>
      <c r="E113" s="367"/>
      <c r="F113" s="407"/>
      <c r="G113" s="300"/>
      <c r="H113" s="301"/>
      <c r="I113" s="302">
        <f>I115</f>
        <v>0</v>
      </c>
      <c r="J113" s="304">
        <v>0</v>
      </c>
      <c r="K113" s="304"/>
      <c r="L113" s="304">
        <v>0</v>
      </c>
      <c r="M113" s="304">
        <v>0</v>
      </c>
      <c r="N113" s="373"/>
    </row>
    <row r="114" spans="1:14" ht="20.25" hidden="1" x14ac:dyDescent="0.2">
      <c r="A114" s="365"/>
      <c r="B114" s="296"/>
      <c r="C114" s="365"/>
      <c r="D114" s="331" t="s">
        <v>548</v>
      </c>
      <c r="E114" s="367"/>
      <c r="F114" s="314"/>
      <c r="G114" s="300"/>
      <c r="H114" s="301"/>
      <c r="I114" s="302"/>
      <c r="J114" s="304"/>
      <c r="K114" s="304"/>
      <c r="L114" s="304"/>
      <c r="M114" s="304"/>
      <c r="N114" s="373"/>
    </row>
    <row r="115" spans="1:14" ht="130.5" hidden="1" customHeight="1" x14ac:dyDescent="0.2">
      <c r="A115" s="365"/>
      <c r="B115" s="296"/>
      <c r="C115" s="365"/>
      <c r="D115" s="367"/>
      <c r="E115" s="367" t="s">
        <v>573</v>
      </c>
      <c r="F115" s="314">
        <v>2019</v>
      </c>
      <c r="G115" s="408"/>
      <c r="H115" s="409"/>
      <c r="I115" s="302"/>
      <c r="J115" s="304"/>
      <c r="K115" s="304"/>
      <c r="L115" s="304"/>
      <c r="M115" s="304"/>
      <c r="N115" s="373"/>
    </row>
    <row r="116" spans="1:14" ht="101.25" hidden="1" x14ac:dyDescent="0.2">
      <c r="A116" s="365"/>
      <c r="B116" s="296"/>
      <c r="C116" s="365"/>
      <c r="D116" s="367" t="s">
        <v>574</v>
      </c>
      <c r="E116" s="367"/>
      <c r="F116" s="317"/>
      <c r="G116" s="300"/>
      <c r="H116" s="301"/>
      <c r="I116" s="302"/>
      <c r="J116" s="304"/>
      <c r="K116" s="304"/>
      <c r="L116" s="304"/>
      <c r="M116" s="304"/>
      <c r="N116" s="373"/>
    </row>
    <row r="117" spans="1:14" ht="20.25" hidden="1" x14ac:dyDescent="0.2">
      <c r="A117" s="365"/>
      <c r="B117" s="296"/>
      <c r="C117" s="365"/>
      <c r="D117" s="366"/>
      <c r="E117" s="367"/>
      <c r="F117" s="299"/>
      <c r="G117" s="302"/>
      <c r="H117" s="302"/>
      <c r="I117" s="302">
        <v>0</v>
      </c>
      <c r="J117" s="304">
        <v>0</v>
      </c>
      <c r="K117" s="304">
        <v>0</v>
      </c>
      <c r="L117" s="304">
        <v>0</v>
      </c>
      <c r="M117" s="304"/>
      <c r="N117" s="373"/>
    </row>
    <row r="118" spans="1:14" ht="59.25" hidden="1" customHeight="1" x14ac:dyDescent="0.2">
      <c r="A118" s="365"/>
      <c r="B118" s="296"/>
      <c r="C118" s="365"/>
      <c r="D118" s="366"/>
      <c r="E118" s="367"/>
      <c r="F118" s="299"/>
      <c r="G118" s="302"/>
      <c r="H118" s="302"/>
      <c r="I118" s="302">
        <v>0</v>
      </c>
      <c r="J118" s="304">
        <v>0</v>
      </c>
      <c r="K118" s="304">
        <v>0</v>
      </c>
      <c r="L118" s="304">
        <v>0</v>
      </c>
      <c r="M118" s="304"/>
      <c r="N118" s="373"/>
    </row>
    <row r="119" spans="1:14" ht="59.25" hidden="1" customHeight="1" x14ac:dyDescent="0.2">
      <c r="A119" s="365"/>
      <c r="B119" s="296"/>
      <c r="C119" s="365"/>
      <c r="D119" s="366"/>
      <c r="E119" s="367"/>
      <c r="F119" s="299"/>
      <c r="G119" s="300"/>
      <c r="H119" s="301"/>
      <c r="I119" s="302">
        <v>0</v>
      </c>
      <c r="J119" s="304"/>
      <c r="K119" s="304"/>
      <c r="L119" s="304">
        <v>0</v>
      </c>
      <c r="M119" s="304"/>
      <c r="N119" s="373"/>
    </row>
    <row r="120" spans="1:14" ht="59.25" hidden="1" customHeight="1" x14ac:dyDescent="0.2">
      <c r="A120" s="365"/>
      <c r="B120" s="296"/>
      <c r="C120" s="365"/>
      <c r="D120" s="366"/>
      <c r="E120" s="367"/>
      <c r="F120" s="299"/>
      <c r="G120" s="300"/>
      <c r="H120" s="301"/>
      <c r="I120" s="302">
        <v>0</v>
      </c>
      <c r="J120" s="304"/>
      <c r="K120" s="304"/>
      <c r="L120" s="304">
        <v>0</v>
      </c>
      <c r="M120" s="304"/>
      <c r="N120" s="373"/>
    </row>
    <row r="121" spans="1:14" ht="20.25" hidden="1" x14ac:dyDescent="0.2">
      <c r="A121" s="410" t="s">
        <v>161</v>
      </c>
      <c r="B121" s="410"/>
      <c r="C121" s="410"/>
      <c r="D121" s="411" t="s">
        <v>575</v>
      </c>
      <c r="E121" s="367"/>
      <c r="F121" s="299"/>
      <c r="G121" s="300"/>
      <c r="H121" s="301"/>
      <c r="I121" s="412">
        <f>I122</f>
        <v>0</v>
      </c>
      <c r="J121" s="304">
        <v>0</v>
      </c>
      <c r="K121" s="304">
        <v>0</v>
      </c>
      <c r="L121" s="304">
        <v>0</v>
      </c>
      <c r="M121" s="304"/>
      <c r="N121" s="373"/>
    </row>
    <row r="122" spans="1:14" ht="20.25" hidden="1" x14ac:dyDescent="0.2">
      <c r="A122" s="410" t="s">
        <v>468</v>
      </c>
      <c r="B122" s="410"/>
      <c r="C122" s="410"/>
      <c r="D122" s="411" t="s">
        <v>575</v>
      </c>
      <c r="E122" s="367"/>
      <c r="F122" s="299"/>
      <c r="G122" s="300"/>
      <c r="H122" s="301"/>
      <c r="I122" s="412">
        <f>I123</f>
        <v>0</v>
      </c>
      <c r="J122" s="304">
        <v>0</v>
      </c>
      <c r="K122" s="304">
        <v>0</v>
      </c>
      <c r="L122" s="304">
        <v>0</v>
      </c>
      <c r="M122" s="304"/>
      <c r="N122" s="373"/>
    </row>
    <row r="123" spans="1:14" ht="59.25" hidden="1" customHeight="1" x14ac:dyDescent="0.2">
      <c r="A123" s="365" t="s">
        <v>576</v>
      </c>
      <c r="B123" s="296" t="s">
        <v>577</v>
      </c>
      <c r="C123" s="365" t="s">
        <v>172</v>
      </c>
      <c r="D123" s="366" t="s">
        <v>578</v>
      </c>
      <c r="E123" s="367"/>
      <c r="F123" s="299"/>
      <c r="G123" s="300"/>
      <c r="H123" s="301"/>
      <c r="I123" s="302">
        <f>I125</f>
        <v>0</v>
      </c>
      <c r="J123" s="304">
        <v>0</v>
      </c>
      <c r="K123" s="304"/>
      <c r="L123" s="304">
        <v>0</v>
      </c>
      <c r="M123" s="304"/>
      <c r="N123" s="373"/>
    </row>
    <row r="124" spans="1:14" ht="20.25" hidden="1" x14ac:dyDescent="0.2">
      <c r="A124" s="365"/>
      <c r="B124" s="296"/>
      <c r="C124" s="365"/>
      <c r="D124" s="331" t="s">
        <v>548</v>
      </c>
      <c r="E124" s="367"/>
      <c r="F124" s="299"/>
      <c r="G124" s="300"/>
      <c r="H124" s="301"/>
      <c r="I124" s="302">
        <v>0</v>
      </c>
      <c r="J124" s="304">
        <v>0</v>
      </c>
      <c r="K124" s="304">
        <v>0</v>
      </c>
      <c r="L124" s="304">
        <v>0</v>
      </c>
      <c r="M124" s="304"/>
      <c r="N124" s="373"/>
    </row>
    <row r="125" spans="1:14" ht="101.25" hidden="1" x14ac:dyDescent="0.2">
      <c r="A125" s="365"/>
      <c r="B125" s="296"/>
      <c r="C125" s="365"/>
      <c r="D125" s="366"/>
      <c r="E125" s="367" t="s">
        <v>579</v>
      </c>
      <c r="F125" s="379" t="s">
        <v>569</v>
      </c>
      <c r="G125" s="300">
        <v>1625603</v>
      </c>
      <c r="H125" s="301"/>
      <c r="I125" s="302"/>
      <c r="J125" s="304">
        <v>0</v>
      </c>
      <c r="K125" s="304">
        <v>0</v>
      </c>
      <c r="L125" s="304">
        <v>0</v>
      </c>
      <c r="M125" s="304"/>
      <c r="N125" s="373">
        <v>100</v>
      </c>
    </row>
    <row r="126" spans="1:14" ht="59.25" hidden="1" customHeight="1" x14ac:dyDescent="0.2">
      <c r="A126" s="365"/>
      <c r="B126" s="296"/>
      <c r="C126" s="365"/>
      <c r="D126" s="366"/>
      <c r="E126" s="367"/>
      <c r="F126" s="299"/>
      <c r="G126" s="413"/>
      <c r="H126" s="414"/>
      <c r="I126" s="415">
        <v>0</v>
      </c>
      <c r="J126" s="299">
        <v>0</v>
      </c>
      <c r="K126" s="299">
        <v>0</v>
      </c>
      <c r="L126" s="299">
        <v>0</v>
      </c>
      <c r="M126" s="299"/>
      <c r="N126" s="416"/>
    </row>
    <row r="127" spans="1:14" ht="59.25" hidden="1" customHeight="1" x14ac:dyDescent="0.2">
      <c r="A127" s="365"/>
      <c r="B127" s="296"/>
      <c r="C127" s="365"/>
      <c r="D127" s="366"/>
      <c r="E127" s="367"/>
      <c r="F127" s="299"/>
      <c r="G127" s="413"/>
      <c r="H127" s="414"/>
      <c r="I127" s="415">
        <v>0</v>
      </c>
      <c r="J127" s="299">
        <v>0</v>
      </c>
      <c r="K127" s="299">
        <v>0</v>
      </c>
      <c r="L127" s="299">
        <v>0</v>
      </c>
      <c r="M127" s="299"/>
      <c r="N127" s="416"/>
    </row>
    <row r="128" spans="1:14" ht="59.25" hidden="1" customHeight="1" x14ac:dyDescent="0.2">
      <c r="A128" s="365"/>
      <c r="B128" s="296"/>
      <c r="C128" s="365"/>
      <c r="D128" s="366"/>
      <c r="E128" s="367"/>
      <c r="F128" s="299"/>
      <c r="G128" s="413"/>
      <c r="H128" s="414"/>
      <c r="I128" s="415">
        <v>0</v>
      </c>
      <c r="J128" s="299"/>
      <c r="K128" s="299"/>
      <c r="L128" s="299">
        <v>0</v>
      </c>
      <c r="M128" s="299"/>
      <c r="N128" s="416"/>
    </row>
    <row r="129" spans="1:14" ht="59.25" hidden="1" customHeight="1" x14ac:dyDescent="0.2">
      <c r="A129" s="365"/>
      <c r="B129" s="296"/>
      <c r="C129" s="365"/>
      <c r="D129" s="366"/>
      <c r="E129" s="367"/>
      <c r="F129" s="299"/>
      <c r="G129" s="413"/>
      <c r="H129" s="414"/>
      <c r="I129" s="415">
        <v>0</v>
      </c>
      <c r="J129" s="299">
        <v>0</v>
      </c>
      <c r="K129" s="299">
        <v>0</v>
      </c>
      <c r="L129" s="299">
        <v>0</v>
      </c>
      <c r="M129" s="299"/>
      <c r="N129" s="416"/>
    </row>
    <row r="130" spans="1:14" ht="59.25" hidden="1" customHeight="1" x14ac:dyDescent="0.2">
      <c r="A130" s="365"/>
      <c r="B130" s="296"/>
      <c r="C130" s="365"/>
      <c r="D130" s="366"/>
      <c r="E130" s="367"/>
      <c r="F130" s="299"/>
      <c r="G130" s="413"/>
      <c r="H130" s="414"/>
      <c r="I130" s="415">
        <v>0</v>
      </c>
      <c r="J130" s="299">
        <v>0</v>
      </c>
      <c r="K130" s="299">
        <v>0</v>
      </c>
      <c r="L130" s="299">
        <v>0</v>
      </c>
      <c r="M130" s="299"/>
      <c r="N130" s="416"/>
    </row>
    <row r="131" spans="1:14" ht="59.25" hidden="1" customHeight="1" x14ac:dyDescent="0.2">
      <c r="A131" s="365"/>
      <c r="B131" s="296"/>
      <c r="C131" s="365"/>
      <c r="D131" s="366"/>
      <c r="E131" s="367"/>
      <c r="F131" s="299"/>
      <c r="G131" s="413"/>
      <c r="H131" s="414"/>
      <c r="I131" s="415">
        <v>0</v>
      </c>
      <c r="J131" s="299">
        <v>0</v>
      </c>
      <c r="K131" s="299">
        <v>0</v>
      </c>
      <c r="L131" s="299">
        <v>0</v>
      </c>
      <c r="M131" s="299"/>
      <c r="N131" s="416"/>
    </row>
    <row r="132" spans="1:14" ht="59.25" hidden="1" customHeight="1" x14ac:dyDescent="0.2">
      <c r="A132" s="365"/>
      <c r="B132" s="296"/>
      <c r="C132" s="365"/>
      <c r="D132" s="366"/>
      <c r="E132" s="367"/>
      <c r="F132" s="299"/>
      <c r="G132" s="413"/>
      <c r="H132" s="414"/>
      <c r="I132" s="415">
        <v>0</v>
      </c>
      <c r="J132" s="299">
        <v>0</v>
      </c>
      <c r="K132" s="299">
        <v>0</v>
      </c>
      <c r="L132" s="299">
        <v>0</v>
      </c>
      <c r="M132" s="299"/>
      <c r="N132" s="416"/>
    </row>
    <row r="133" spans="1:14" ht="59.25" hidden="1" customHeight="1" x14ac:dyDescent="0.2">
      <c r="A133" s="365"/>
      <c r="B133" s="296"/>
      <c r="C133" s="365"/>
      <c r="D133" s="366"/>
      <c r="E133" s="367"/>
      <c r="F133" s="299"/>
      <c r="G133" s="413"/>
      <c r="H133" s="414"/>
      <c r="I133" s="415">
        <v>0</v>
      </c>
      <c r="J133" s="299">
        <v>0</v>
      </c>
      <c r="K133" s="299">
        <v>0</v>
      </c>
      <c r="L133" s="299">
        <v>0</v>
      </c>
      <c r="M133" s="299"/>
      <c r="N133" s="416"/>
    </row>
    <row r="134" spans="1:14" ht="59.25" hidden="1" customHeight="1" x14ac:dyDescent="0.2">
      <c r="A134" s="365"/>
      <c r="B134" s="296"/>
      <c r="C134" s="365"/>
      <c r="D134" s="366"/>
      <c r="E134" s="367"/>
      <c r="F134" s="299"/>
      <c r="G134" s="413"/>
      <c r="H134" s="414"/>
      <c r="I134" s="415">
        <v>0</v>
      </c>
      <c r="J134" s="299">
        <v>0</v>
      </c>
      <c r="K134" s="299">
        <v>0</v>
      </c>
      <c r="L134" s="299">
        <v>0</v>
      </c>
      <c r="M134" s="299"/>
      <c r="N134" s="416"/>
    </row>
    <row r="135" spans="1:14" ht="59.25" hidden="1" customHeight="1" x14ac:dyDescent="0.2">
      <c r="A135" s="365"/>
      <c r="B135" s="296"/>
      <c r="C135" s="365"/>
      <c r="D135" s="366"/>
      <c r="E135" s="367"/>
      <c r="F135" s="299"/>
      <c r="G135" s="413"/>
      <c r="H135" s="414"/>
      <c r="I135" s="415">
        <v>0</v>
      </c>
      <c r="J135" s="299">
        <v>0</v>
      </c>
      <c r="K135" s="299">
        <v>0</v>
      </c>
      <c r="L135" s="299">
        <v>0</v>
      </c>
      <c r="M135" s="299"/>
      <c r="N135" s="416"/>
    </row>
    <row r="136" spans="1:14" ht="59.25" hidden="1" customHeight="1" x14ac:dyDescent="0.2">
      <c r="A136" s="365"/>
      <c r="B136" s="296"/>
      <c r="C136" s="365"/>
      <c r="D136" s="366"/>
      <c r="E136" s="367"/>
      <c r="F136" s="299"/>
      <c r="G136" s="413"/>
      <c r="H136" s="414"/>
      <c r="I136" s="415">
        <v>0</v>
      </c>
      <c r="J136" s="299">
        <v>0</v>
      </c>
      <c r="K136" s="299">
        <v>0</v>
      </c>
      <c r="L136" s="299">
        <v>0</v>
      </c>
      <c r="M136" s="299"/>
      <c r="N136" s="416"/>
    </row>
    <row r="137" spans="1:14" ht="59.25" hidden="1" customHeight="1" x14ac:dyDescent="0.2">
      <c r="A137" s="365"/>
      <c r="B137" s="296"/>
      <c r="C137" s="365"/>
      <c r="D137" s="366"/>
      <c r="E137" s="367"/>
      <c r="F137" s="299"/>
      <c r="G137" s="413"/>
      <c r="H137" s="414"/>
      <c r="I137" s="415">
        <v>0</v>
      </c>
      <c r="J137" s="299">
        <v>0</v>
      </c>
      <c r="K137" s="299"/>
      <c r="L137" s="299">
        <v>0</v>
      </c>
      <c r="M137" s="299"/>
      <c r="N137" s="416"/>
    </row>
    <row r="138" spans="1:14" s="369" customFormat="1" ht="59.25" hidden="1" customHeight="1" x14ac:dyDescent="0.2">
      <c r="A138" s="370"/>
      <c r="B138" s="296"/>
      <c r="C138" s="370"/>
      <c r="D138" s="371"/>
      <c r="E138" s="372"/>
      <c r="F138" s="358"/>
      <c r="G138" s="417">
        <v>0</v>
      </c>
      <c r="H138" s="417"/>
      <c r="I138" s="417">
        <v>0</v>
      </c>
      <c r="J138" s="418">
        <v>0</v>
      </c>
      <c r="K138" s="418">
        <v>0</v>
      </c>
      <c r="L138" s="418">
        <v>0</v>
      </c>
      <c r="M138" s="418">
        <v>0</v>
      </c>
      <c r="N138" s="419"/>
    </row>
    <row r="139" spans="1:14" s="369" customFormat="1" ht="59.25" hidden="1" customHeight="1" x14ac:dyDescent="0.2">
      <c r="A139" s="370"/>
      <c r="B139" s="296"/>
      <c r="C139" s="370"/>
      <c r="D139" s="331"/>
      <c r="E139" s="372"/>
      <c r="F139" s="420"/>
      <c r="G139" s="417"/>
      <c r="H139" s="421"/>
      <c r="I139" s="421"/>
      <c r="J139" s="418"/>
      <c r="K139" s="418"/>
      <c r="L139" s="422"/>
      <c r="M139" s="422"/>
      <c r="N139" s="423"/>
    </row>
    <row r="140" spans="1:14" ht="59.25" hidden="1" customHeight="1" x14ac:dyDescent="0.2">
      <c r="A140" s="365"/>
      <c r="B140" s="296"/>
      <c r="C140" s="365"/>
      <c r="D140" s="366"/>
      <c r="E140" s="367"/>
      <c r="F140" s="323"/>
      <c r="G140" s="413"/>
      <c r="H140" s="414"/>
      <c r="I140" s="415">
        <v>0</v>
      </c>
      <c r="J140" s="299">
        <v>0</v>
      </c>
      <c r="K140" s="299">
        <v>0</v>
      </c>
      <c r="L140" s="424"/>
      <c r="M140" s="424"/>
      <c r="N140" s="425"/>
    </row>
    <row r="141" spans="1:14" ht="59.25" hidden="1" customHeight="1" x14ac:dyDescent="0.2">
      <c r="A141" s="365"/>
      <c r="B141" s="296"/>
      <c r="C141" s="365"/>
      <c r="D141" s="366"/>
      <c r="E141" s="367"/>
      <c r="F141" s="316"/>
      <c r="G141" s="413"/>
      <c r="H141" s="414"/>
      <c r="I141" s="415">
        <v>0</v>
      </c>
      <c r="J141" s="299">
        <v>0</v>
      </c>
      <c r="K141" s="299">
        <v>0</v>
      </c>
      <c r="L141" s="424"/>
      <c r="M141" s="424"/>
      <c r="N141" s="425"/>
    </row>
    <row r="142" spans="1:14" ht="59.25" hidden="1" customHeight="1" x14ac:dyDescent="0.2">
      <c r="A142" s="365"/>
      <c r="B142" s="296"/>
      <c r="C142" s="365"/>
      <c r="D142" s="366"/>
      <c r="E142" s="367"/>
      <c r="F142" s="316"/>
      <c r="G142" s="413"/>
      <c r="H142" s="414"/>
      <c r="I142" s="415">
        <v>0</v>
      </c>
      <c r="J142" s="299">
        <v>0</v>
      </c>
      <c r="K142" s="299">
        <v>0</v>
      </c>
      <c r="L142" s="424"/>
      <c r="M142" s="424"/>
      <c r="N142" s="425"/>
    </row>
    <row r="143" spans="1:14" ht="59.25" hidden="1" customHeight="1" x14ac:dyDescent="0.2">
      <c r="A143" s="365"/>
      <c r="B143" s="296"/>
      <c r="C143" s="365"/>
      <c r="D143" s="366"/>
      <c r="E143" s="367"/>
      <c r="F143" s="316"/>
      <c r="G143" s="413"/>
      <c r="H143" s="414"/>
      <c r="I143" s="415">
        <v>0</v>
      </c>
      <c r="J143" s="299">
        <v>0</v>
      </c>
      <c r="K143" s="299">
        <v>0</v>
      </c>
      <c r="L143" s="424"/>
      <c r="M143" s="424"/>
      <c r="N143" s="425"/>
    </row>
    <row r="144" spans="1:14" ht="59.25" hidden="1" customHeight="1" x14ac:dyDescent="0.2">
      <c r="A144" s="365"/>
      <c r="B144" s="296"/>
      <c r="C144" s="365"/>
      <c r="D144" s="366"/>
      <c r="E144" s="367"/>
      <c r="F144" s="316"/>
      <c r="G144" s="413"/>
      <c r="H144" s="414"/>
      <c r="I144" s="415">
        <v>0</v>
      </c>
      <c r="J144" s="299">
        <v>0</v>
      </c>
      <c r="K144" s="299">
        <v>0</v>
      </c>
      <c r="L144" s="424"/>
      <c r="M144" s="424"/>
      <c r="N144" s="425"/>
    </row>
    <row r="145" spans="1:14" ht="59.25" hidden="1" customHeight="1" x14ac:dyDescent="0.2">
      <c r="A145" s="365"/>
      <c r="B145" s="296"/>
      <c r="C145" s="365"/>
      <c r="D145" s="366"/>
      <c r="E145" s="367"/>
      <c r="F145" s="316"/>
      <c r="G145" s="413"/>
      <c r="H145" s="414"/>
      <c r="I145" s="415">
        <v>0</v>
      </c>
      <c r="J145" s="299">
        <v>0</v>
      </c>
      <c r="K145" s="299">
        <v>0</v>
      </c>
      <c r="L145" s="424"/>
      <c r="M145" s="424"/>
      <c r="N145" s="425"/>
    </row>
    <row r="146" spans="1:14" ht="59.25" hidden="1" customHeight="1" x14ac:dyDescent="0.2">
      <c r="A146" s="365"/>
      <c r="B146" s="296"/>
      <c r="C146" s="365"/>
      <c r="D146" s="366"/>
      <c r="E146" s="367"/>
      <c r="F146" s="316"/>
      <c r="G146" s="413"/>
      <c r="H146" s="414"/>
      <c r="I146" s="415">
        <v>0</v>
      </c>
      <c r="J146" s="299">
        <v>0</v>
      </c>
      <c r="K146" s="299">
        <v>0</v>
      </c>
      <c r="L146" s="424"/>
      <c r="M146" s="424"/>
      <c r="N146" s="425"/>
    </row>
    <row r="147" spans="1:14" ht="59.25" hidden="1" customHeight="1" x14ac:dyDescent="0.2">
      <c r="A147" s="365"/>
      <c r="B147" s="296"/>
      <c r="C147" s="365"/>
      <c r="D147" s="366"/>
      <c r="E147" s="367"/>
      <c r="F147" s="316"/>
      <c r="G147" s="413"/>
      <c r="H147" s="414"/>
      <c r="I147" s="415">
        <v>0</v>
      </c>
      <c r="J147" s="299">
        <v>0</v>
      </c>
      <c r="K147" s="299">
        <v>0</v>
      </c>
      <c r="L147" s="424"/>
      <c r="M147" s="424"/>
      <c r="N147" s="425"/>
    </row>
    <row r="148" spans="1:14" ht="59.25" hidden="1" customHeight="1" x14ac:dyDescent="0.2">
      <c r="A148" s="365"/>
      <c r="B148" s="296"/>
      <c r="C148" s="365"/>
      <c r="D148" s="366"/>
      <c r="E148" s="367"/>
      <c r="F148" s="316"/>
      <c r="G148" s="413"/>
      <c r="H148" s="414"/>
      <c r="I148" s="415">
        <v>0</v>
      </c>
      <c r="J148" s="299">
        <v>0</v>
      </c>
      <c r="K148" s="299">
        <v>0</v>
      </c>
      <c r="L148" s="424"/>
      <c r="M148" s="424"/>
      <c r="N148" s="425"/>
    </row>
    <row r="149" spans="1:14" ht="59.25" hidden="1" customHeight="1" x14ac:dyDescent="0.2">
      <c r="A149" s="365"/>
      <c r="B149" s="296"/>
      <c r="C149" s="365"/>
      <c r="D149" s="366"/>
      <c r="E149" s="367"/>
      <c r="F149" s="316"/>
      <c r="G149" s="413"/>
      <c r="H149" s="414"/>
      <c r="I149" s="415">
        <v>0</v>
      </c>
      <c r="J149" s="299">
        <v>0</v>
      </c>
      <c r="K149" s="299">
        <v>0</v>
      </c>
      <c r="L149" s="424"/>
      <c r="M149" s="424"/>
      <c r="N149" s="425"/>
    </row>
    <row r="150" spans="1:14" ht="59.25" hidden="1" customHeight="1" x14ac:dyDescent="0.2">
      <c r="A150" s="365"/>
      <c r="B150" s="296"/>
      <c r="C150" s="365"/>
      <c r="D150" s="366"/>
      <c r="E150" s="367"/>
      <c r="F150" s="323"/>
      <c r="G150" s="413"/>
      <c r="H150" s="414"/>
      <c r="I150" s="415">
        <v>0</v>
      </c>
      <c r="J150" s="299">
        <v>0</v>
      </c>
      <c r="K150" s="299">
        <v>0</v>
      </c>
      <c r="L150" s="424"/>
      <c r="M150" s="424"/>
      <c r="N150" s="425"/>
    </row>
    <row r="151" spans="1:14" ht="59.25" hidden="1" customHeight="1" x14ac:dyDescent="0.2">
      <c r="A151" s="365"/>
      <c r="B151" s="296"/>
      <c r="C151" s="365"/>
      <c r="D151" s="366"/>
      <c r="E151" s="367"/>
      <c r="F151" s="316"/>
      <c r="G151" s="413"/>
      <c r="H151" s="414"/>
      <c r="I151" s="415">
        <v>0</v>
      </c>
      <c r="J151" s="299">
        <v>0</v>
      </c>
      <c r="K151" s="299">
        <v>0</v>
      </c>
      <c r="L151" s="424"/>
      <c r="M151" s="424"/>
      <c r="N151" s="425"/>
    </row>
    <row r="152" spans="1:14" ht="59.25" hidden="1" customHeight="1" x14ac:dyDescent="0.2">
      <c r="A152" s="365"/>
      <c r="B152" s="296"/>
      <c r="C152" s="365"/>
      <c r="D152" s="366"/>
      <c r="E152" s="367"/>
      <c r="F152" s="316"/>
      <c r="G152" s="413"/>
      <c r="H152" s="414"/>
      <c r="I152" s="415">
        <v>0</v>
      </c>
      <c r="J152" s="299">
        <v>0</v>
      </c>
      <c r="K152" s="299">
        <v>0</v>
      </c>
      <c r="L152" s="424"/>
      <c r="M152" s="424"/>
      <c r="N152" s="425"/>
    </row>
    <row r="153" spans="1:14" ht="59.25" hidden="1" customHeight="1" x14ac:dyDescent="0.2">
      <c r="A153" s="365"/>
      <c r="B153" s="296"/>
      <c r="C153" s="365"/>
      <c r="D153" s="366"/>
      <c r="E153" s="367"/>
      <c r="F153" s="323"/>
      <c r="G153" s="413"/>
      <c r="H153" s="414"/>
      <c r="I153" s="415">
        <v>0</v>
      </c>
      <c r="J153" s="299">
        <v>0</v>
      </c>
      <c r="K153" s="299">
        <v>0</v>
      </c>
      <c r="L153" s="424"/>
      <c r="M153" s="424"/>
      <c r="N153" s="425"/>
    </row>
    <row r="154" spans="1:14" ht="59.25" hidden="1" customHeight="1" x14ac:dyDescent="0.2">
      <c r="A154" s="365"/>
      <c r="B154" s="296"/>
      <c r="C154" s="365"/>
      <c r="D154" s="366"/>
      <c r="E154" s="367"/>
      <c r="F154" s="323"/>
      <c r="G154" s="413"/>
      <c r="H154" s="414"/>
      <c r="I154" s="415">
        <v>0</v>
      </c>
      <c r="J154" s="299">
        <v>0</v>
      </c>
      <c r="K154" s="299">
        <v>0</v>
      </c>
      <c r="L154" s="424"/>
      <c r="M154" s="424"/>
      <c r="N154" s="425"/>
    </row>
    <row r="155" spans="1:14" ht="59.25" hidden="1" customHeight="1" x14ac:dyDescent="0.2">
      <c r="A155" s="365"/>
      <c r="B155" s="296"/>
      <c r="C155" s="365"/>
      <c r="D155" s="366"/>
      <c r="E155" s="367"/>
      <c r="F155" s="323"/>
      <c r="G155" s="413"/>
      <c r="H155" s="414"/>
      <c r="I155" s="415">
        <v>0</v>
      </c>
      <c r="J155" s="299">
        <v>0</v>
      </c>
      <c r="K155" s="299">
        <v>0</v>
      </c>
      <c r="L155" s="424"/>
      <c r="M155" s="424"/>
      <c r="N155" s="425"/>
    </row>
    <row r="156" spans="1:14" ht="59.25" hidden="1" customHeight="1" x14ac:dyDescent="0.2">
      <c r="A156" s="365"/>
      <c r="B156" s="296"/>
      <c r="C156" s="365"/>
      <c r="D156" s="366"/>
      <c r="E156" s="367"/>
      <c r="F156" s="323"/>
      <c r="G156" s="413"/>
      <c r="H156" s="414"/>
      <c r="I156" s="415">
        <v>0</v>
      </c>
      <c r="J156" s="299">
        <v>0</v>
      </c>
      <c r="K156" s="299">
        <v>0</v>
      </c>
      <c r="L156" s="424"/>
      <c r="M156" s="424"/>
      <c r="N156" s="425"/>
    </row>
    <row r="157" spans="1:14" ht="59.25" hidden="1" customHeight="1" x14ac:dyDescent="0.2">
      <c r="A157" s="365"/>
      <c r="B157" s="296"/>
      <c r="C157" s="365"/>
      <c r="D157" s="366"/>
      <c r="E157" s="367"/>
      <c r="F157" s="323"/>
      <c r="G157" s="413"/>
      <c r="H157" s="414"/>
      <c r="I157" s="415">
        <v>0</v>
      </c>
      <c r="J157" s="299">
        <v>0</v>
      </c>
      <c r="K157" s="299">
        <v>0</v>
      </c>
      <c r="L157" s="424"/>
      <c r="M157" s="424"/>
      <c r="N157" s="425"/>
    </row>
    <row r="158" spans="1:14" ht="59.25" hidden="1" customHeight="1" x14ac:dyDescent="0.2">
      <c r="A158" s="365"/>
      <c r="B158" s="296"/>
      <c r="C158" s="365"/>
      <c r="D158" s="366"/>
      <c r="E158" s="367"/>
      <c r="F158" s="323"/>
      <c r="G158" s="413"/>
      <c r="H158" s="414"/>
      <c r="I158" s="415">
        <v>0</v>
      </c>
      <c r="J158" s="299">
        <v>0</v>
      </c>
      <c r="K158" s="299">
        <v>0</v>
      </c>
      <c r="L158" s="424"/>
      <c r="M158" s="424"/>
      <c r="N158" s="425"/>
    </row>
    <row r="159" spans="1:14" ht="59.25" hidden="1" customHeight="1" x14ac:dyDescent="0.2">
      <c r="A159" s="365"/>
      <c r="B159" s="296"/>
      <c r="C159" s="365"/>
      <c r="D159" s="366"/>
      <c r="E159" s="367"/>
      <c r="F159" s="323"/>
      <c r="G159" s="413"/>
      <c r="H159" s="414"/>
      <c r="I159" s="415">
        <v>0</v>
      </c>
      <c r="J159" s="299">
        <v>0</v>
      </c>
      <c r="K159" s="299">
        <v>0</v>
      </c>
      <c r="L159" s="424"/>
      <c r="M159" s="424"/>
      <c r="N159" s="425"/>
    </row>
    <row r="160" spans="1:14" ht="59.25" hidden="1" customHeight="1" x14ac:dyDescent="0.2">
      <c r="A160" s="365"/>
      <c r="B160" s="296"/>
      <c r="C160" s="365"/>
      <c r="D160" s="366"/>
      <c r="E160" s="367"/>
      <c r="F160" s="323"/>
      <c r="G160" s="413"/>
      <c r="H160" s="414"/>
      <c r="I160" s="415">
        <v>0</v>
      </c>
      <c r="J160" s="299">
        <v>0</v>
      </c>
      <c r="K160" s="299">
        <v>0</v>
      </c>
      <c r="L160" s="424"/>
      <c r="M160" s="424"/>
      <c r="N160" s="425"/>
    </row>
    <row r="161" spans="1:14" ht="59.25" hidden="1" customHeight="1" x14ac:dyDescent="0.2">
      <c r="A161" s="365"/>
      <c r="B161" s="296"/>
      <c r="C161" s="365"/>
      <c r="D161" s="366"/>
      <c r="E161" s="367"/>
      <c r="F161" s="323"/>
      <c r="G161" s="413"/>
      <c r="H161" s="414"/>
      <c r="I161" s="415">
        <v>0</v>
      </c>
      <c r="J161" s="299">
        <v>0</v>
      </c>
      <c r="K161" s="299">
        <v>0</v>
      </c>
      <c r="L161" s="424"/>
      <c r="M161" s="424"/>
      <c r="N161" s="425"/>
    </row>
    <row r="162" spans="1:14" ht="59.25" hidden="1" customHeight="1" x14ac:dyDescent="0.2">
      <c r="A162" s="365"/>
      <c r="B162" s="296"/>
      <c r="C162" s="365"/>
      <c r="D162" s="366"/>
      <c r="E162" s="367"/>
      <c r="F162" s="323"/>
      <c r="G162" s="413"/>
      <c r="H162" s="414"/>
      <c r="I162" s="415">
        <v>0</v>
      </c>
      <c r="J162" s="299">
        <v>0</v>
      </c>
      <c r="K162" s="299">
        <v>0</v>
      </c>
      <c r="L162" s="424"/>
      <c r="M162" s="424"/>
      <c r="N162" s="425"/>
    </row>
    <row r="163" spans="1:14" ht="59.25" hidden="1" customHeight="1" x14ac:dyDescent="0.2">
      <c r="A163" s="365"/>
      <c r="B163" s="296"/>
      <c r="C163" s="365"/>
      <c r="D163" s="366"/>
      <c r="E163" s="367"/>
      <c r="F163" s="316"/>
      <c r="G163" s="413"/>
      <c r="H163" s="414"/>
      <c r="I163" s="415">
        <v>0</v>
      </c>
      <c r="J163" s="299">
        <v>0</v>
      </c>
      <c r="K163" s="299"/>
      <c r="L163" s="424"/>
      <c r="M163" s="424"/>
      <c r="N163" s="425"/>
    </row>
    <row r="164" spans="1:14" ht="59.25" hidden="1" customHeight="1" x14ac:dyDescent="0.2">
      <c r="A164" s="365"/>
      <c r="B164" s="296"/>
      <c r="C164" s="365"/>
      <c r="D164" s="366"/>
      <c r="E164" s="367"/>
      <c r="F164" s="316"/>
      <c r="G164" s="413"/>
      <c r="H164" s="414"/>
      <c r="I164" s="415">
        <v>0</v>
      </c>
      <c r="J164" s="299">
        <v>0</v>
      </c>
      <c r="K164" s="299"/>
      <c r="L164" s="424"/>
      <c r="M164" s="424"/>
      <c r="N164" s="425"/>
    </row>
    <row r="165" spans="1:14" ht="59.25" hidden="1" customHeight="1" x14ac:dyDescent="0.2">
      <c r="A165" s="365"/>
      <c r="B165" s="296"/>
      <c r="C165" s="365"/>
      <c r="D165" s="366"/>
      <c r="E165" s="367"/>
      <c r="F165" s="316"/>
      <c r="G165" s="413"/>
      <c r="H165" s="414"/>
      <c r="I165" s="415">
        <v>0</v>
      </c>
      <c r="J165" s="299">
        <v>0</v>
      </c>
      <c r="K165" s="299"/>
      <c r="L165" s="424"/>
      <c r="M165" s="424"/>
      <c r="N165" s="425"/>
    </row>
    <row r="166" spans="1:14" s="369" customFormat="1" ht="59.25" hidden="1" customHeight="1" x14ac:dyDescent="0.2">
      <c r="A166" s="370"/>
      <c r="B166" s="296"/>
      <c r="C166" s="370"/>
      <c r="D166" s="371"/>
      <c r="E166" s="372"/>
      <c r="F166" s="420"/>
      <c r="G166" s="417"/>
      <c r="H166" s="421"/>
      <c r="I166" s="415">
        <v>0</v>
      </c>
      <c r="J166" s="299">
        <v>0</v>
      </c>
      <c r="K166" s="418">
        <v>0</v>
      </c>
      <c r="L166" s="422"/>
      <c r="M166" s="422"/>
      <c r="N166" s="423"/>
    </row>
    <row r="167" spans="1:14" ht="59.25" hidden="1" customHeight="1" thickBot="1" x14ac:dyDescent="0.25">
      <c r="A167" s="305"/>
      <c r="B167" s="305"/>
      <c r="C167" s="305"/>
      <c r="D167" s="344"/>
      <c r="E167" s="307"/>
      <c r="F167" s="308"/>
      <c r="G167" s="426"/>
      <c r="H167" s="427"/>
      <c r="I167" s="427"/>
      <c r="J167" s="311"/>
      <c r="K167" s="311"/>
      <c r="L167" s="428"/>
      <c r="M167" s="428"/>
      <c r="N167" s="429"/>
    </row>
    <row r="168" spans="1:14" s="441" customFormat="1" ht="33" hidden="1" customHeight="1" thickBot="1" x14ac:dyDescent="0.25">
      <c r="A168" s="430" t="s">
        <v>346</v>
      </c>
      <c r="B168" s="430" t="s">
        <v>346</v>
      </c>
      <c r="C168" s="430" t="s">
        <v>346</v>
      </c>
      <c r="D168" s="431" t="s">
        <v>10</v>
      </c>
      <c r="E168" s="432" t="s">
        <v>346</v>
      </c>
      <c r="F168" s="433" t="s">
        <v>346</v>
      </c>
      <c r="G168" s="434" t="s">
        <v>346</v>
      </c>
      <c r="H168" s="434" t="s">
        <v>504</v>
      </c>
      <c r="I168" s="435">
        <f>I12</f>
        <v>3686751</v>
      </c>
      <c r="J168" s="436">
        <v>28362700</v>
      </c>
      <c r="K168" s="437">
        <v>0</v>
      </c>
      <c r="L168" s="438">
        <v>0</v>
      </c>
      <c r="M168" s="439">
        <v>0</v>
      </c>
      <c r="N168" s="440" t="s">
        <v>346</v>
      </c>
    </row>
    <row r="169" spans="1:14" ht="18.75" hidden="1" x14ac:dyDescent="0.2">
      <c r="F169" s="442"/>
      <c r="G169" s="442"/>
      <c r="H169" s="442"/>
      <c r="I169" s="442"/>
      <c r="J169" s="442"/>
      <c r="K169" s="442"/>
      <c r="L169" s="442"/>
      <c r="M169" s="443"/>
      <c r="N169" s="443"/>
    </row>
    <row r="170" spans="1:14" ht="18.75" hidden="1" x14ac:dyDescent="0.2">
      <c r="D170" s="829"/>
      <c r="E170" s="830"/>
      <c r="F170" s="830"/>
      <c r="G170" s="830"/>
      <c r="H170" s="444"/>
      <c r="I170" s="442"/>
      <c r="J170" s="442"/>
      <c r="K170" s="442"/>
      <c r="L170" s="442"/>
      <c r="M170" s="443"/>
      <c r="N170" s="443"/>
    </row>
    <row r="171" spans="1:14" ht="18.75" hidden="1" x14ac:dyDescent="0.2">
      <c r="C171" s="622"/>
      <c r="D171" s="623" t="s">
        <v>779</v>
      </c>
      <c r="E171" s="623"/>
      <c r="F171" s="442"/>
      <c r="G171" s="442"/>
      <c r="H171" s="442"/>
      <c r="I171" s="442" t="s">
        <v>777</v>
      </c>
      <c r="J171" s="442"/>
      <c r="K171" s="442"/>
      <c r="L171" s="442"/>
      <c r="M171" s="443"/>
      <c r="N171" s="443"/>
    </row>
    <row r="172" spans="1:14" ht="18.75" hidden="1" x14ac:dyDescent="0.2">
      <c r="F172" s="442"/>
      <c r="G172" s="442"/>
      <c r="H172" s="442"/>
      <c r="I172" s="442"/>
      <c r="J172" s="442"/>
      <c r="K172" s="442"/>
      <c r="L172" s="442"/>
      <c r="M172" s="443"/>
      <c r="N172" s="443"/>
    </row>
    <row r="173" spans="1:14" ht="18.75" hidden="1" x14ac:dyDescent="0.2">
      <c r="F173" s="442"/>
      <c r="G173" s="442"/>
      <c r="H173" s="442"/>
      <c r="I173" s="442"/>
      <c r="J173" s="442"/>
      <c r="K173" s="442"/>
      <c r="L173" s="442"/>
      <c r="M173" s="443"/>
      <c r="N173" s="443"/>
    </row>
    <row r="174" spans="1:14" ht="18.75" hidden="1" x14ac:dyDescent="0.2">
      <c r="F174" s="442"/>
      <c r="G174" s="442"/>
      <c r="H174" s="442"/>
      <c r="I174" s="442"/>
      <c r="J174" s="442"/>
      <c r="K174" s="442"/>
      <c r="L174" s="442"/>
      <c r="M174" s="443"/>
      <c r="N174" s="443"/>
    </row>
    <row r="175" spans="1:14" ht="18.75" hidden="1" x14ac:dyDescent="0.2">
      <c r="F175" s="442"/>
      <c r="G175" s="442"/>
      <c r="H175" s="442"/>
      <c r="I175" s="442"/>
      <c r="J175" s="442"/>
      <c r="K175" s="442"/>
      <c r="L175" s="442"/>
      <c r="M175" s="443"/>
      <c r="N175" s="443"/>
    </row>
    <row r="176" spans="1:14" ht="18.75" hidden="1" x14ac:dyDescent="0.2">
      <c r="F176" s="442"/>
      <c r="G176" s="442"/>
      <c r="H176" s="442"/>
      <c r="I176" s="442"/>
      <c r="J176" s="442"/>
      <c r="K176" s="442"/>
      <c r="L176" s="442"/>
      <c r="M176" s="443"/>
      <c r="N176" s="443"/>
    </row>
    <row r="177" spans="2:14" ht="18.75" hidden="1" x14ac:dyDescent="0.2">
      <c r="F177" s="442"/>
      <c r="G177" s="442"/>
      <c r="H177" s="442"/>
      <c r="I177" s="442"/>
      <c r="J177" s="442"/>
      <c r="K177" s="442"/>
      <c r="L177" s="442"/>
      <c r="M177" s="443"/>
      <c r="N177" s="443"/>
    </row>
    <row r="178" spans="2:14" ht="18.75" hidden="1" x14ac:dyDescent="0.2">
      <c r="F178" s="442"/>
      <c r="G178" s="442"/>
      <c r="H178" s="442"/>
      <c r="I178" s="442"/>
      <c r="J178" s="442"/>
      <c r="K178" s="442"/>
      <c r="L178" s="442"/>
      <c r="M178" s="443"/>
      <c r="N178" s="443"/>
    </row>
    <row r="179" spans="2:14" ht="18.75" hidden="1" x14ac:dyDescent="0.2">
      <c r="F179" s="442"/>
      <c r="G179" s="442"/>
      <c r="H179" s="442"/>
      <c r="I179" s="442"/>
      <c r="J179" s="442"/>
      <c r="K179" s="442"/>
      <c r="L179" s="442"/>
      <c r="M179" s="443"/>
      <c r="N179" s="443"/>
    </row>
    <row r="180" spans="2:14" ht="18.75" hidden="1" x14ac:dyDescent="0.2">
      <c r="F180" s="442"/>
      <c r="G180" s="442"/>
      <c r="H180" s="442"/>
      <c r="I180" s="442"/>
      <c r="J180" s="442"/>
      <c r="K180" s="442"/>
      <c r="L180" s="442"/>
      <c r="M180" s="443"/>
      <c r="N180" s="443"/>
    </row>
    <row r="181" spans="2:14" ht="18.75" x14ac:dyDescent="0.2">
      <c r="B181" s="275"/>
      <c r="C181" s="275"/>
      <c r="D181" s="275"/>
      <c r="E181" s="275"/>
      <c r="F181" s="442"/>
      <c r="G181" s="442"/>
      <c r="H181" s="442"/>
      <c r="I181" s="442"/>
      <c r="J181" s="442"/>
      <c r="K181" s="442"/>
      <c r="L181" s="442"/>
      <c r="M181" s="443"/>
      <c r="N181" s="443"/>
    </row>
    <row r="182" spans="2:14" ht="18.75" x14ac:dyDescent="0.2">
      <c r="B182" s="275"/>
      <c r="C182" s="275"/>
      <c r="D182" s="275"/>
      <c r="E182" s="275"/>
      <c r="F182" s="442"/>
      <c r="G182" s="442"/>
      <c r="H182" s="442"/>
      <c r="I182" s="442"/>
      <c r="J182" s="442"/>
      <c r="K182" s="442"/>
      <c r="L182" s="442"/>
      <c r="M182" s="443"/>
      <c r="N182" s="443"/>
    </row>
    <row r="183" spans="2:14" ht="18.75" x14ac:dyDescent="0.2">
      <c r="B183" s="275"/>
      <c r="C183" s="275"/>
      <c r="D183" s="275"/>
      <c r="E183" s="275"/>
      <c r="F183" s="442"/>
      <c r="G183" s="442"/>
      <c r="H183" s="442"/>
      <c r="I183" s="442"/>
      <c r="J183" s="442"/>
      <c r="K183" s="442"/>
      <c r="L183" s="442"/>
      <c r="M183" s="443"/>
      <c r="N183" s="443"/>
    </row>
    <row r="184" spans="2:14" ht="18.75" x14ac:dyDescent="0.2">
      <c r="B184" s="275"/>
      <c r="C184" s="275"/>
      <c r="D184" s="275"/>
      <c r="E184" s="275"/>
      <c r="F184" s="442"/>
      <c r="G184" s="442"/>
      <c r="H184" s="442"/>
      <c r="I184" s="442"/>
      <c r="J184" s="442"/>
      <c r="K184" s="442"/>
      <c r="L184" s="442"/>
      <c r="M184" s="443"/>
      <c r="N184" s="443"/>
    </row>
    <row r="185" spans="2:14" ht="18.75" x14ac:dyDescent="0.2">
      <c r="B185" s="275"/>
      <c r="C185" s="275"/>
      <c r="D185" s="275"/>
      <c r="E185" s="275"/>
      <c r="F185" s="442"/>
      <c r="G185" s="442"/>
      <c r="H185" s="442"/>
      <c r="I185" s="442"/>
      <c r="J185" s="442"/>
      <c r="K185" s="442"/>
      <c r="L185" s="442"/>
      <c r="M185" s="443"/>
      <c r="N185" s="443"/>
    </row>
    <row r="186" spans="2:14" ht="18.75" x14ac:dyDescent="0.2">
      <c r="B186" s="275"/>
      <c r="C186" s="275"/>
      <c r="D186" s="275"/>
      <c r="E186" s="275"/>
      <c r="F186" s="442"/>
      <c r="G186" s="442"/>
      <c r="H186" s="442"/>
      <c r="I186" s="442"/>
      <c r="J186" s="442"/>
      <c r="K186" s="442"/>
      <c r="L186" s="442"/>
      <c r="M186" s="443"/>
      <c r="N186" s="443"/>
    </row>
    <row r="187" spans="2:14" ht="18.75" x14ac:dyDescent="0.2">
      <c r="B187" s="275"/>
      <c r="C187" s="275"/>
      <c r="D187" s="275"/>
      <c r="E187" s="275"/>
      <c r="F187" s="442"/>
      <c r="G187" s="442"/>
      <c r="H187" s="442"/>
      <c r="I187" s="442"/>
      <c r="J187" s="442"/>
      <c r="K187" s="442"/>
      <c r="L187" s="442"/>
      <c r="M187" s="443"/>
      <c r="N187" s="443"/>
    </row>
    <row r="188" spans="2:14" ht="18.75" x14ac:dyDescent="0.2">
      <c r="B188" s="275"/>
      <c r="C188" s="275"/>
      <c r="D188" s="275"/>
      <c r="E188" s="275"/>
      <c r="F188" s="442"/>
      <c r="G188" s="442"/>
      <c r="H188" s="442"/>
      <c r="I188" s="442"/>
      <c r="J188" s="442"/>
      <c r="K188" s="442"/>
      <c r="L188" s="442"/>
      <c r="M188" s="443"/>
      <c r="N188" s="443"/>
    </row>
    <row r="189" spans="2:14" ht="18.75" x14ac:dyDescent="0.2">
      <c r="B189" s="275"/>
      <c r="C189" s="275"/>
      <c r="D189" s="275"/>
      <c r="E189" s="275"/>
      <c r="F189" s="442"/>
      <c r="G189" s="442"/>
      <c r="H189" s="442"/>
      <c r="I189" s="442"/>
      <c r="J189" s="442"/>
      <c r="K189" s="442"/>
      <c r="L189" s="442"/>
      <c r="M189" s="443"/>
      <c r="N189" s="443"/>
    </row>
    <row r="190" spans="2:14" ht="18.75" x14ac:dyDescent="0.2">
      <c r="B190" s="275"/>
      <c r="C190" s="275"/>
      <c r="D190" s="275"/>
      <c r="E190" s="275"/>
      <c r="F190" s="442"/>
      <c r="G190" s="442"/>
      <c r="H190" s="442"/>
      <c r="I190" s="442"/>
      <c r="J190" s="442"/>
      <c r="K190" s="442"/>
      <c r="L190" s="442"/>
      <c r="M190" s="443"/>
      <c r="N190" s="443"/>
    </row>
    <row r="191" spans="2:14" ht="18.75" x14ac:dyDescent="0.2">
      <c r="B191" s="275"/>
      <c r="C191" s="275"/>
      <c r="D191" s="275"/>
      <c r="E191" s="275"/>
      <c r="F191" s="442"/>
      <c r="G191" s="442"/>
      <c r="H191" s="442"/>
      <c r="I191" s="442"/>
      <c r="J191" s="442"/>
      <c r="K191" s="442"/>
      <c r="L191" s="442"/>
      <c r="M191" s="443"/>
      <c r="N191" s="443"/>
    </row>
    <row r="192" spans="2:14" ht="18.75" x14ac:dyDescent="0.2">
      <c r="B192" s="275"/>
      <c r="C192" s="275"/>
      <c r="D192" s="275"/>
      <c r="E192" s="275"/>
      <c r="F192" s="442"/>
      <c r="G192" s="442"/>
      <c r="H192" s="442"/>
      <c r="I192" s="442"/>
      <c r="J192" s="442"/>
      <c r="K192" s="442"/>
      <c r="L192" s="442"/>
      <c r="M192" s="443"/>
      <c r="N192" s="443"/>
    </row>
    <row r="193" spans="2:14" ht="18.75" x14ac:dyDescent="0.2">
      <c r="B193" s="275"/>
      <c r="C193" s="275"/>
      <c r="D193" s="275"/>
      <c r="E193" s="275"/>
      <c r="F193" s="442"/>
      <c r="G193" s="442"/>
      <c r="H193" s="442"/>
      <c r="I193" s="442"/>
      <c r="J193" s="442"/>
      <c r="K193" s="442"/>
      <c r="L193" s="442"/>
      <c r="M193" s="443"/>
      <c r="N193" s="443"/>
    </row>
    <row r="194" spans="2:14" ht="18.75" x14ac:dyDescent="0.2">
      <c r="B194" s="275"/>
      <c r="C194" s="275"/>
      <c r="D194" s="275"/>
      <c r="E194" s="275"/>
      <c r="F194" s="442"/>
      <c r="G194" s="442"/>
      <c r="H194" s="442"/>
      <c r="I194" s="442"/>
      <c r="J194" s="442"/>
      <c r="K194" s="442"/>
      <c r="L194" s="442"/>
      <c r="M194" s="443"/>
      <c r="N194" s="443"/>
    </row>
    <row r="195" spans="2:14" ht="18.75" x14ac:dyDescent="0.2">
      <c r="B195" s="275"/>
      <c r="C195" s="275"/>
      <c r="D195" s="275"/>
      <c r="E195" s="275"/>
      <c r="F195" s="442"/>
      <c r="G195" s="442"/>
      <c r="H195" s="442"/>
      <c r="I195" s="442"/>
      <c r="J195" s="442"/>
      <c r="K195" s="442"/>
      <c r="L195" s="442"/>
      <c r="M195" s="443"/>
      <c r="N195" s="443"/>
    </row>
    <row r="196" spans="2:14" ht="18.75" x14ac:dyDescent="0.2">
      <c r="B196" s="275"/>
      <c r="C196" s="275"/>
      <c r="D196" s="275"/>
      <c r="E196" s="275"/>
      <c r="F196" s="442"/>
      <c r="G196" s="442"/>
      <c r="H196" s="442"/>
      <c r="I196" s="442"/>
      <c r="J196" s="442"/>
      <c r="K196" s="442"/>
      <c r="L196" s="442"/>
      <c r="M196" s="443"/>
      <c r="N196" s="443"/>
    </row>
    <row r="197" spans="2:14" ht="18.75" x14ac:dyDescent="0.2">
      <c r="B197" s="275"/>
      <c r="C197" s="275"/>
      <c r="D197" s="275"/>
      <c r="E197" s="275"/>
      <c r="F197" s="442"/>
      <c r="G197" s="442"/>
      <c r="H197" s="442"/>
      <c r="I197" s="442"/>
      <c r="J197" s="442"/>
      <c r="K197" s="442"/>
      <c r="L197" s="442"/>
      <c r="M197" s="443"/>
      <c r="N197" s="443"/>
    </row>
    <row r="198" spans="2:14" ht="18.75" x14ac:dyDescent="0.2">
      <c r="B198" s="275"/>
      <c r="C198" s="275"/>
      <c r="D198" s="275"/>
      <c r="E198" s="275"/>
      <c r="F198" s="442"/>
      <c r="G198" s="442"/>
      <c r="H198" s="442"/>
      <c r="I198" s="442"/>
      <c r="J198" s="442"/>
      <c r="K198" s="442"/>
      <c r="L198" s="442"/>
      <c r="M198" s="443"/>
      <c r="N198" s="443"/>
    </row>
    <row r="199" spans="2:14" ht="18.75" x14ac:dyDescent="0.2">
      <c r="B199" s="275"/>
      <c r="C199" s="275"/>
      <c r="D199" s="275"/>
      <c r="E199" s="275"/>
      <c r="F199" s="442"/>
      <c r="G199" s="442"/>
      <c r="H199" s="442"/>
      <c r="I199" s="442"/>
      <c r="J199" s="442"/>
      <c r="K199" s="442"/>
      <c r="L199" s="442"/>
      <c r="M199" s="443"/>
      <c r="N199" s="443"/>
    </row>
    <row r="200" spans="2:14" ht="18.75" x14ac:dyDescent="0.2">
      <c r="B200" s="275"/>
      <c r="C200" s="275"/>
      <c r="D200" s="275"/>
      <c r="E200" s="275"/>
      <c r="F200" s="442"/>
      <c r="G200" s="442"/>
      <c r="H200" s="442"/>
      <c r="I200" s="442"/>
      <c r="J200" s="442"/>
      <c r="K200" s="442"/>
      <c r="L200" s="442"/>
      <c r="M200" s="443"/>
      <c r="N200" s="443"/>
    </row>
    <row r="215" spans="2:14" x14ac:dyDescent="0.2">
      <c r="B215" s="445"/>
      <c r="C215" s="275"/>
      <c r="D215" s="275"/>
      <c r="E215" s="275"/>
      <c r="F215" s="275"/>
      <c r="G215" s="275"/>
      <c r="H215" s="275"/>
      <c r="I215" s="275"/>
      <c r="J215" s="275"/>
      <c r="K215" s="275"/>
      <c r="L215" s="275"/>
      <c r="M215" s="369"/>
      <c r="N215" s="369"/>
    </row>
    <row r="216" spans="2:14" x14ac:dyDescent="0.2">
      <c r="B216" s="445"/>
      <c r="C216" s="275"/>
      <c r="D216" s="275"/>
      <c r="E216" s="275"/>
      <c r="F216" s="275"/>
      <c r="G216" s="275"/>
      <c r="H216" s="275"/>
      <c r="I216" s="275"/>
      <c r="J216" s="275"/>
      <c r="K216" s="275"/>
      <c r="L216" s="275"/>
      <c r="M216" s="369"/>
      <c r="N216" s="369"/>
    </row>
    <row r="217" spans="2:14" x14ac:dyDescent="0.2">
      <c r="B217" s="445"/>
      <c r="C217" s="275"/>
      <c r="D217" s="275"/>
      <c r="E217" s="275"/>
      <c r="F217" s="275"/>
      <c r="G217" s="275"/>
      <c r="H217" s="275"/>
      <c r="I217" s="275"/>
      <c r="J217" s="275"/>
      <c r="K217" s="275"/>
      <c r="L217" s="275"/>
      <c r="M217" s="369"/>
      <c r="N217" s="369"/>
    </row>
    <row r="218" spans="2:14" x14ac:dyDescent="0.2">
      <c r="B218" s="445"/>
      <c r="C218" s="275"/>
      <c r="D218" s="275"/>
      <c r="E218" s="275"/>
      <c r="F218" s="275"/>
      <c r="G218" s="275"/>
      <c r="H218" s="275"/>
      <c r="I218" s="275"/>
      <c r="J218" s="275"/>
      <c r="K218" s="275"/>
      <c r="L218" s="275"/>
      <c r="M218" s="369"/>
      <c r="N218" s="369"/>
    </row>
    <row r="219" spans="2:14" x14ac:dyDescent="0.2">
      <c r="B219" s="445"/>
      <c r="C219" s="275"/>
      <c r="D219" s="275"/>
      <c r="E219" s="275"/>
      <c r="F219" s="275"/>
      <c r="G219" s="275"/>
      <c r="H219" s="275"/>
      <c r="I219" s="275"/>
      <c r="J219" s="275"/>
      <c r="K219" s="275"/>
      <c r="L219" s="275"/>
      <c r="M219" s="369"/>
      <c r="N219" s="369"/>
    </row>
    <row r="220" spans="2:14" x14ac:dyDescent="0.2">
      <c r="B220" s="445"/>
      <c r="C220" s="275"/>
      <c r="D220" s="275"/>
      <c r="E220" s="275"/>
      <c r="F220" s="275"/>
      <c r="G220" s="275"/>
      <c r="H220" s="275"/>
      <c r="I220" s="275"/>
      <c r="J220" s="275"/>
      <c r="K220" s="275"/>
      <c r="L220" s="275"/>
      <c r="M220" s="369"/>
      <c r="N220" s="369"/>
    </row>
    <row r="221" spans="2:14" x14ac:dyDescent="0.2">
      <c r="B221" s="445"/>
      <c r="C221" s="275"/>
      <c r="D221" s="275"/>
      <c r="E221" s="275"/>
      <c r="F221" s="275"/>
      <c r="G221" s="275"/>
      <c r="H221" s="275"/>
      <c r="I221" s="275"/>
      <c r="J221" s="275"/>
      <c r="K221" s="275"/>
      <c r="L221" s="275"/>
      <c r="M221" s="369"/>
      <c r="N221" s="369"/>
    </row>
    <row r="222" spans="2:14" x14ac:dyDescent="0.2">
      <c r="B222" s="445"/>
      <c r="C222" s="275"/>
      <c r="D222" s="275"/>
      <c r="E222" s="275"/>
      <c r="F222" s="275"/>
      <c r="G222" s="275"/>
      <c r="H222" s="275"/>
      <c r="I222" s="275"/>
      <c r="J222" s="275"/>
      <c r="K222" s="275"/>
      <c r="L222" s="275"/>
      <c r="M222" s="369"/>
      <c r="N222" s="369"/>
    </row>
    <row r="223" spans="2:14" x14ac:dyDescent="0.2">
      <c r="B223" s="445"/>
      <c r="C223" s="275"/>
      <c r="D223" s="275"/>
      <c r="E223" s="275"/>
      <c r="F223" s="275"/>
      <c r="G223" s="275"/>
      <c r="H223" s="275"/>
      <c r="I223" s="275"/>
      <c r="J223" s="275"/>
      <c r="K223" s="275"/>
      <c r="L223" s="275"/>
      <c r="M223" s="369"/>
      <c r="N223" s="369"/>
    </row>
    <row r="224" spans="2:14" x14ac:dyDescent="0.2">
      <c r="B224" s="445"/>
      <c r="C224" s="275"/>
      <c r="D224" s="275"/>
      <c r="E224" s="275"/>
      <c r="F224" s="275"/>
      <c r="G224" s="275"/>
      <c r="H224" s="275"/>
      <c r="I224" s="275"/>
      <c r="J224" s="275"/>
      <c r="K224" s="275"/>
      <c r="L224" s="275"/>
      <c r="M224" s="369"/>
      <c r="N224" s="369"/>
    </row>
    <row r="225" spans="2:14" x14ac:dyDescent="0.2">
      <c r="B225" s="445"/>
      <c r="C225" s="275"/>
      <c r="D225" s="275"/>
      <c r="E225" s="275"/>
      <c r="F225" s="275"/>
      <c r="G225" s="275"/>
      <c r="H225" s="275"/>
      <c r="I225" s="275"/>
      <c r="J225" s="275"/>
      <c r="K225" s="275"/>
      <c r="L225" s="275"/>
      <c r="M225" s="369"/>
      <c r="N225" s="369"/>
    </row>
    <row r="226" spans="2:14" x14ac:dyDescent="0.2">
      <c r="B226" s="445"/>
      <c r="C226" s="275"/>
      <c r="D226" s="275"/>
      <c r="E226" s="275"/>
      <c r="F226" s="275"/>
      <c r="G226" s="275"/>
      <c r="H226" s="275"/>
      <c r="I226" s="275"/>
      <c r="J226" s="275"/>
      <c r="K226" s="275"/>
      <c r="L226" s="275"/>
      <c r="M226" s="369"/>
      <c r="N226" s="369"/>
    </row>
    <row r="227" spans="2:14" x14ac:dyDescent="0.2">
      <c r="B227" s="445"/>
      <c r="C227" s="275"/>
      <c r="D227" s="275"/>
      <c r="E227" s="275"/>
      <c r="F227" s="275"/>
      <c r="G227" s="275"/>
      <c r="H227" s="275"/>
      <c r="I227" s="275"/>
      <c r="J227" s="275"/>
      <c r="K227" s="275"/>
      <c r="L227" s="275"/>
      <c r="M227" s="369"/>
      <c r="N227" s="369"/>
    </row>
    <row r="228" spans="2:14" x14ac:dyDescent="0.2">
      <c r="B228" s="445"/>
      <c r="C228" s="275"/>
      <c r="D228" s="275"/>
      <c r="E228" s="275"/>
      <c r="F228" s="275"/>
      <c r="G228" s="275"/>
      <c r="H228" s="275"/>
      <c r="I228" s="275"/>
      <c r="J228" s="275"/>
      <c r="K228" s="275"/>
      <c r="L228" s="275"/>
      <c r="M228" s="369"/>
      <c r="N228" s="369"/>
    </row>
    <row r="229" spans="2:14" x14ac:dyDescent="0.2">
      <c r="B229" s="445"/>
      <c r="C229" s="275"/>
      <c r="D229" s="275"/>
      <c r="E229" s="275"/>
      <c r="F229" s="275"/>
      <c r="G229" s="275"/>
      <c r="H229" s="275"/>
      <c r="I229" s="275"/>
      <c r="J229" s="275"/>
      <c r="K229" s="275"/>
      <c r="L229" s="275"/>
      <c r="M229" s="369"/>
      <c r="N229" s="369"/>
    </row>
    <row r="230" spans="2:14" x14ac:dyDescent="0.2">
      <c r="B230" s="445"/>
      <c r="C230" s="275"/>
      <c r="D230" s="275"/>
      <c r="E230" s="275"/>
      <c r="F230" s="275"/>
      <c r="G230" s="275"/>
      <c r="H230" s="275"/>
      <c r="I230" s="275"/>
      <c r="J230" s="275"/>
      <c r="K230" s="275"/>
      <c r="L230" s="275"/>
      <c r="M230" s="369"/>
      <c r="N230" s="369"/>
    </row>
    <row r="231" spans="2:14" x14ac:dyDescent="0.2">
      <c r="B231" s="445"/>
      <c r="C231" s="275"/>
      <c r="D231" s="275"/>
      <c r="E231" s="275"/>
      <c r="F231" s="275"/>
      <c r="G231" s="275"/>
      <c r="H231" s="275"/>
      <c r="I231" s="275"/>
      <c r="J231" s="275"/>
      <c r="K231" s="275"/>
      <c r="L231" s="275"/>
      <c r="M231" s="369"/>
      <c r="N231" s="369"/>
    </row>
    <row r="232" spans="2:14" x14ac:dyDescent="0.2">
      <c r="B232" s="445"/>
      <c r="C232" s="275"/>
      <c r="D232" s="275"/>
      <c r="E232" s="275"/>
      <c r="F232" s="275"/>
      <c r="G232" s="275"/>
      <c r="H232" s="275"/>
      <c r="I232" s="275"/>
      <c r="J232" s="275"/>
      <c r="K232" s="275"/>
      <c r="L232" s="275"/>
      <c r="M232" s="369"/>
      <c r="N232" s="369"/>
    </row>
    <row r="233" spans="2:14" x14ac:dyDescent="0.2">
      <c r="B233" s="445"/>
      <c r="C233" s="275"/>
      <c r="D233" s="275"/>
      <c r="E233" s="275"/>
      <c r="F233" s="275"/>
      <c r="G233" s="275"/>
      <c r="H233" s="275"/>
      <c r="I233" s="275"/>
      <c r="J233" s="275"/>
      <c r="K233" s="275"/>
      <c r="L233" s="275"/>
      <c r="M233" s="369"/>
      <c r="N233" s="369"/>
    </row>
    <row r="234" spans="2:14" x14ac:dyDescent="0.2">
      <c r="B234" s="445"/>
      <c r="C234" s="275"/>
      <c r="D234" s="275"/>
      <c r="E234" s="275"/>
      <c r="F234" s="275"/>
      <c r="G234" s="275"/>
      <c r="H234" s="275"/>
      <c r="I234" s="275"/>
      <c r="J234" s="275"/>
      <c r="K234" s="275"/>
      <c r="L234" s="275"/>
      <c r="M234" s="369"/>
      <c r="N234" s="369"/>
    </row>
    <row r="235" spans="2:14" x14ac:dyDescent="0.2">
      <c r="B235" s="445"/>
      <c r="C235" s="275"/>
      <c r="D235" s="275"/>
      <c r="E235" s="275"/>
      <c r="F235" s="275"/>
      <c r="G235" s="275"/>
      <c r="H235" s="275"/>
      <c r="I235" s="275"/>
      <c r="J235" s="275"/>
      <c r="K235" s="275"/>
      <c r="L235" s="275"/>
      <c r="M235" s="369"/>
      <c r="N235" s="369"/>
    </row>
    <row r="236" spans="2:14" x14ac:dyDescent="0.2">
      <c r="B236" s="445"/>
      <c r="C236" s="275"/>
      <c r="D236" s="275"/>
      <c r="E236" s="275"/>
      <c r="F236" s="275"/>
      <c r="G236" s="275"/>
      <c r="H236" s="275"/>
      <c r="I236" s="275"/>
      <c r="J236" s="275"/>
      <c r="K236" s="275"/>
      <c r="L236" s="275"/>
      <c r="M236" s="369"/>
      <c r="N236" s="369"/>
    </row>
    <row r="237" spans="2:14" x14ac:dyDescent="0.2">
      <c r="B237" s="445"/>
      <c r="C237" s="275"/>
      <c r="D237" s="275"/>
      <c r="E237" s="275"/>
      <c r="F237" s="275"/>
      <c r="G237" s="275"/>
      <c r="H237" s="275"/>
      <c r="I237" s="275"/>
      <c r="J237" s="275"/>
      <c r="K237" s="275"/>
      <c r="L237" s="275"/>
      <c r="M237" s="369"/>
      <c r="N237" s="369"/>
    </row>
    <row r="238" spans="2:14" x14ac:dyDescent="0.2">
      <c r="B238" s="445"/>
      <c r="C238" s="275"/>
      <c r="D238" s="275"/>
      <c r="E238" s="275"/>
      <c r="F238" s="275"/>
      <c r="G238" s="275"/>
      <c r="H238" s="275"/>
      <c r="I238" s="275"/>
      <c r="J238" s="275"/>
      <c r="K238" s="275"/>
      <c r="L238" s="275"/>
      <c r="M238" s="369"/>
      <c r="N238" s="369"/>
    </row>
    <row r="239" spans="2:14" x14ac:dyDescent="0.2">
      <c r="B239" s="445"/>
      <c r="C239" s="275"/>
      <c r="D239" s="275"/>
      <c r="E239" s="275"/>
      <c r="F239" s="275"/>
      <c r="G239" s="275"/>
      <c r="H239" s="275"/>
      <c r="I239" s="275"/>
      <c r="J239" s="275"/>
      <c r="K239" s="275"/>
      <c r="L239" s="275"/>
      <c r="M239" s="369"/>
      <c r="N239" s="369"/>
    </row>
    <row r="240" spans="2:14" x14ac:dyDescent="0.2">
      <c r="B240" s="445"/>
      <c r="C240" s="275"/>
      <c r="D240" s="275"/>
      <c r="E240" s="275"/>
      <c r="F240" s="275"/>
      <c r="G240" s="275"/>
      <c r="H240" s="275"/>
      <c r="I240" s="275"/>
      <c r="J240" s="275"/>
      <c r="K240" s="275"/>
      <c r="L240" s="275"/>
      <c r="M240" s="369"/>
      <c r="N240" s="369"/>
    </row>
    <row r="241" spans="2:14" x14ac:dyDescent="0.2">
      <c r="B241" s="445"/>
      <c r="C241" s="275"/>
      <c r="D241" s="275"/>
      <c r="E241" s="275"/>
      <c r="F241" s="275"/>
      <c r="G241" s="275"/>
      <c r="H241" s="275"/>
      <c r="I241" s="275"/>
      <c r="J241" s="275"/>
      <c r="K241" s="275"/>
      <c r="L241" s="275"/>
      <c r="M241" s="369"/>
      <c r="N241" s="369"/>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48"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91" workbookViewId="0">
      <selection activeCell="E8" sqref="E8:E9"/>
    </sheetView>
  </sheetViews>
  <sheetFormatPr defaultColWidth="9.140625" defaultRowHeight="12.75" x14ac:dyDescent="0.2"/>
  <cols>
    <col min="1" max="1" width="8" style="1" customWidth="1"/>
    <col min="2" max="2" width="7.5703125" style="1" customWidth="1"/>
    <col min="3" max="3" width="6.85546875" style="1" customWidth="1"/>
    <col min="4" max="4" width="40.7109375" style="1" customWidth="1"/>
    <col min="5" max="5" width="35.7109375" style="1" customWidth="1"/>
    <col min="6" max="6" width="15.140625" style="1" customWidth="1"/>
    <col min="7" max="7" width="12" style="1" customWidth="1"/>
    <col min="8" max="8" width="11" style="1" customWidth="1"/>
    <col min="9" max="9" width="10.5703125" style="1" customWidth="1"/>
    <col min="10" max="10" width="10.85546875" style="1" customWidth="1"/>
    <col min="11" max="11" width="0" style="1" hidden="1" customWidth="1"/>
    <col min="12" max="16384" width="9.140625" style="1"/>
  </cols>
  <sheetData>
    <row r="1" spans="1:10" x14ac:dyDescent="0.2">
      <c r="G1" s="1" t="s">
        <v>0</v>
      </c>
    </row>
    <row r="2" spans="1:10" x14ac:dyDescent="0.2">
      <c r="G2" s="1" t="s">
        <v>931</v>
      </c>
    </row>
    <row r="3" spans="1:10" x14ac:dyDescent="0.2">
      <c r="G3" s="1" t="s">
        <v>185</v>
      </c>
    </row>
    <row r="4" spans="1:10" x14ac:dyDescent="0.2">
      <c r="G4" s="1" t="s">
        <v>918</v>
      </c>
    </row>
    <row r="5" spans="1:10" x14ac:dyDescent="0.2">
      <c r="A5" s="856" t="s">
        <v>581</v>
      </c>
      <c r="B5" s="857"/>
      <c r="C5" s="857"/>
      <c r="D5" s="857"/>
      <c r="E5" s="857"/>
      <c r="F5" s="857"/>
      <c r="G5" s="857"/>
      <c r="H5" s="857"/>
      <c r="I5" s="857"/>
      <c r="J5" s="857"/>
    </row>
    <row r="6" spans="1:10" x14ac:dyDescent="0.2">
      <c r="A6" s="446" t="s">
        <v>1</v>
      </c>
    </row>
    <row r="7" spans="1:10" ht="13.5" thickBot="1" x14ac:dyDescent="0.25">
      <c r="A7" s="1" t="s">
        <v>2</v>
      </c>
      <c r="J7" s="2" t="s">
        <v>3</v>
      </c>
    </row>
    <row r="8" spans="1:10" x14ac:dyDescent="0.2">
      <c r="A8" s="858" t="s">
        <v>4</v>
      </c>
      <c r="B8" s="860" t="s">
        <v>5</v>
      </c>
      <c r="C8" s="860" t="s">
        <v>6</v>
      </c>
      <c r="D8" s="862" t="s">
        <v>7</v>
      </c>
      <c r="E8" s="862" t="s">
        <v>8</v>
      </c>
      <c r="F8" s="860" t="s">
        <v>9</v>
      </c>
      <c r="G8" s="863" t="s">
        <v>10</v>
      </c>
      <c r="H8" s="863" t="s">
        <v>11</v>
      </c>
      <c r="I8" s="863" t="s">
        <v>12</v>
      </c>
      <c r="J8" s="865"/>
    </row>
    <row r="9" spans="1:10" ht="126.75" customHeight="1" x14ac:dyDescent="0.2">
      <c r="A9" s="859"/>
      <c r="B9" s="861"/>
      <c r="C9" s="861"/>
      <c r="D9" s="861"/>
      <c r="E9" s="861"/>
      <c r="F9" s="861"/>
      <c r="G9" s="864"/>
      <c r="H9" s="864"/>
      <c r="I9" s="651" t="s">
        <v>13</v>
      </c>
      <c r="J9" s="607" t="s">
        <v>14</v>
      </c>
    </row>
    <row r="10" spans="1:10" x14ac:dyDescent="0.2">
      <c r="A10" s="6">
        <v>1</v>
      </c>
      <c r="B10" s="3">
        <v>2</v>
      </c>
      <c r="C10" s="3">
        <v>3</v>
      </c>
      <c r="D10" s="3">
        <v>4</v>
      </c>
      <c r="E10" s="3">
        <v>5</v>
      </c>
      <c r="F10" s="3">
        <v>6</v>
      </c>
      <c r="G10" s="608">
        <v>7</v>
      </c>
      <c r="H10" s="608">
        <v>8</v>
      </c>
      <c r="I10" s="608">
        <v>9</v>
      </c>
      <c r="J10" s="609">
        <v>10</v>
      </c>
    </row>
    <row r="11" spans="1:10" x14ac:dyDescent="0.2">
      <c r="A11" s="7" t="s">
        <v>15</v>
      </c>
      <c r="B11" s="4" t="s">
        <v>16</v>
      </c>
      <c r="C11" s="4" t="s">
        <v>16</v>
      </c>
      <c r="D11" s="4" t="s">
        <v>801</v>
      </c>
      <c r="E11" s="4" t="s">
        <v>16</v>
      </c>
      <c r="F11" s="4" t="s">
        <v>16</v>
      </c>
      <c r="G11" s="610">
        <f>SUM(G12:G51)</f>
        <v>14964895.59</v>
      </c>
      <c r="H11" s="610">
        <f>SUM(H12:H51)</f>
        <v>10709213</v>
      </c>
      <c r="I11" s="610">
        <f>SUM(I12:I51)</f>
        <v>4255682.59</v>
      </c>
      <c r="J11" s="656">
        <f>SUM(J12:J51)</f>
        <v>4106751</v>
      </c>
    </row>
    <row r="12" spans="1:10" ht="68.25" customHeight="1" x14ac:dyDescent="0.2">
      <c r="A12" s="8" t="s">
        <v>17</v>
      </c>
      <c r="B12" s="650" t="s">
        <v>18</v>
      </c>
      <c r="C12" s="5" t="s">
        <v>19</v>
      </c>
      <c r="D12" s="5" t="s">
        <v>20</v>
      </c>
      <c r="E12" s="5" t="s">
        <v>21</v>
      </c>
      <c r="F12" s="5" t="s">
        <v>22</v>
      </c>
      <c r="G12" s="611">
        <f>H12+I12</f>
        <v>282443</v>
      </c>
      <c r="H12" s="612">
        <f>165443+68000+49000</f>
        <v>282443</v>
      </c>
      <c r="I12" s="612">
        <v>0</v>
      </c>
      <c r="J12" s="613">
        <v>0</v>
      </c>
    </row>
    <row r="13" spans="1:10" ht="55.5" customHeight="1" x14ac:dyDescent="0.2">
      <c r="A13" s="8" t="s">
        <v>23</v>
      </c>
      <c r="B13" s="650" t="s">
        <v>24</v>
      </c>
      <c r="C13" s="5" t="s">
        <v>25</v>
      </c>
      <c r="D13" s="5" t="s">
        <v>26</v>
      </c>
      <c r="E13" s="5" t="s">
        <v>21</v>
      </c>
      <c r="F13" s="5" t="s">
        <v>22</v>
      </c>
      <c r="G13" s="611">
        <f t="shared" ref="G13:G87" si="0">H13+I13</f>
        <v>278000</v>
      </c>
      <c r="H13" s="612">
        <v>278000</v>
      </c>
      <c r="I13" s="612">
        <v>0</v>
      </c>
      <c r="J13" s="613">
        <v>0</v>
      </c>
    </row>
    <row r="14" spans="1:10" ht="42" customHeight="1" x14ac:dyDescent="0.2">
      <c r="A14" s="8" t="s">
        <v>23</v>
      </c>
      <c r="B14" s="650" t="s">
        <v>24</v>
      </c>
      <c r="C14" s="5" t="s">
        <v>25</v>
      </c>
      <c r="D14" s="5" t="s">
        <v>26</v>
      </c>
      <c r="E14" s="5" t="s">
        <v>753</v>
      </c>
      <c r="F14" s="5" t="s">
        <v>780</v>
      </c>
      <c r="G14" s="611">
        <f t="shared" si="0"/>
        <v>15000</v>
      </c>
      <c r="H14" s="612">
        <v>15000</v>
      </c>
      <c r="I14" s="612"/>
      <c r="J14" s="613"/>
    </row>
    <row r="15" spans="1:10" ht="53.25" customHeight="1" x14ac:dyDescent="0.2">
      <c r="A15" s="8" t="s">
        <v>27</v>
      </c>
      <c r="B15" s="650" t="s">
        <v>28</v>
      </c>
      <c r="C15" s="5" t="s">
        <v>29</v>
      </c>
      <c r="D15" s="5" t="s">
        <v>30</v>
      </c>
      <c r="E15" s="5" t="s">
        <v>31</v>
      </c>
      <c r="F15" s="5" t="s">
        <v>32</v>
      </c>
      <c r="G15" s="611">
        <f t="shared" si="0"/>
        <v>0</v>
      </c>
      <c r="H15" s="612">
        <f>12000-12000</f>
        <v>0</v>
      </c>
      <c r="I15" s="612">
        <v>0</v>
      </c>
      <c r="J15" s="613">
        <v>0</v>
      </c>
    </row>
    <row r="16" spans="1:10" ht="56.25" customHeight="1" x14ac:dyDescent="0.2">
      <c r="A16" s="8" t="s">
        <v>33</v>
      </c>
      <c r="B16" s="650" t="s">
        <v>34</v>
      </c>
      <c r="C16" s="5" t="s">
        <v>35</v>
      </c>
      <c r="D16" s="5" t="s">
        <v>36</v>
      </c>
      <c r="E16" s="5" t="s">
        <v>31</v>
      </c>
      <c r="F16" s="5" t="s">
        <v>32</v>
      </c>
      <c r="G16" s="611">
        <f t="shared" si="0"/>
        <v>120000</v>
      </c>
      <c r="H16" s="612">
        <v>60000</v>
      </c>
      <c r="I16" s="612">
        <v>60000</v>
      </c>
      <c r="J16" s="613">
        <v>0</v>
      </c>
    </row>
    <row r="17" spans="1:10" ht="54.75" customHeight="1" x14ac:dyDescent="0.2">
      <c r="A17" s="8" t="s">
        <v>37</v>
      </c>
      <c r="B17" s="650" t="s">
        <v>38</v>
      </c>
      <c r="C17" s="5" t="s">
        <v>39</v>
      </c>
      <c r="D17" s="5" t="s">
        <v>40</v>
      </c>
      <c r="E17" s="5" t="s">
        <v>31</v>
      </c>
      <c r="F17" s="5" t="s">
        <v>32</v>
      </c>
      <c r="G17" s="611">
        <f t="shared" si="0"/>
        <v>23000</v>
      </c>
      <c r="H17" s="612">
        <v>23000</v>
      </c>
      <c r="I17" s="612">
        <v>0</v>
      </c>
      <c r="J17" s="613">
        <v>0</v>
      </c>
    </row>
    <row r="18" spans="1:10" ht="45" customHeight="1" x14ac:dyDescent="0.2">
      <c r="A18" s="8" t="s">
        <v>41</v>
      </c>
      <c r="B18" s="650" t="s">
        <v>42</v>
      </c>
      <c r="C18" s="5" t="s">
        <v>39</v>
      </c>
      <c r="D18" s="5" t="s">
        <v>43</v>
      </c>
      <c r="E18" s="5" t="s">
        <v>44</v>
      </c>
      <c r="F18" s="5" t="s">
        <v>45</v>
      </c>
      <c r="G18" s="611">
        <f t="shared" si="0"/>
        <v>20000</v>
      </c>
      <c r="H18" s="612">
        <v>20000</v>
      </c>
      <c r="I18" s="612">
        <v>0</v>
      </c>
      <c r="J18" s="613">
        <v>0</v>
      </c>
    </row>
    <row r="19" spans="1:10" ht="63.75" x14ac:dyDescent="0.2">
      <c r="A19" s="8" t="s">
        <v>46</v>
      </c>
      <c r="B19" s="650" t="s">
        <v>47</v>
      </c>
      <c r="C19" s="5" t="s">
        <v>39</v>
      </c>
      <c r="D19" s="5" t="s">
        <v>48</v>
      </c>
      <c r="E19" s="5" t="s">
        <v>49</v>
      </c>
      <c r="F19" s="5" t="s">
        <v>50</v>
      </c>
      <c r="G19" s="611">
        <f t="shared" si="0"/>
        <v>0</v>
      </c>
      <c r="H19" s="612">
        <f>195000-195000</f>
        <v>0</v>
      </c>
      <c r="I19" s="612">
        <v>0</v>
      </c>
      <c r="J19" s="613">
        <v>0</v>
      </c>
    </row>
    <row r="20" spans="1:10" ht="80.25" customHeight="1" x14ac:dyDescent="0.2">
      <c r="A20" s="8" t="s">
        <v>51</v>
      </c>
      <c r="B20" s="650" t="s">
        <v>52</v>
      </c>
      <c r="C20" s="5" t="s">
        <v>53</v>
      </c>
      <c r="D20" s="5" t="s">
        <v>54</v>
      </c>
      <c r="E20" s="5" t="s">
        <v>31</v>
      </c>
      <c r="F20" s="5" t="s">
        <v>32</v>
      </c>
      <c r="G20" s="611">
        <f t="shared" si="0"/>
        <v>8467</v>
      </c>
      <c r="H20" s="612">
        <f>43467-35000</f>
        <v>8467</v>
      </c>
      <c r="I20" s="612">
        <v>0</v>
      </c>
      <c r="J20" s="613">
        <v>0</v>
      </c>
    </row>
    <row r="21" spans="1:10" ht="54" customHeight="1" x14ac:dyDescent="0.2">
      <c r="A21" s="8" t="s">
        <v>55</v>
      </c>
      <c r="B21" s="650" t="s">
        <v>56</v>
      </c>
      <c r="C21" s="5" t="s">
        <v>57</v>
      </c>
      <c r="D21" s="5" t="s">
        <v>58</v>
      </c>
      <c r="E21" s="5" t="s">
        <v>31</v>
      </c>
      <c r="F21" s="5" t="s">
        <v>32</v>
      </c>
      <c r="G21" s="611">
        <f t="shared" si="0"/>
        <v>4900</v>
      </c>
      <c r="H21" s="612">
        <f>40500-35600</f>
        <v>4900</v>
      </c>
      <c r="I21" s="612">
        <v>0</v>
      </c>
      <c r="J21" s="613">
        <v>0</v>
      </c>
    </row>
    <row r="22" spans="1:10" ht="55.5" customHeight="1" x14ac:dyDescent="0.2">
      <c r="A22" s="8" t="s">
        <v>59</v>
      </c>
      <c r="B22" s="650" t="s">
        <v>60</v>
      </c>
      <c r="C22" s="5" t="s">
        <v>61</v>
      </c>
      <c r="D22" s="5" t="s">
        <v>62</v>
      </c>
      <c r="E22" s="5" t="s">
        <v>31</v>
      </c>
      <c r="F22" s="5" t="s">
        <v>32</v>
      </c>
      <c r="G22" s="611">
        <f t="shared" si="0"/>
        <v>309631.59000000003</v>
      </c>
      <c r="H22" s="612">
        <f>300000-249000+249000</f>
        <v>300000</v>
      </c>
      <c r="I22" s="715">
        <v>9631.59</v>
      </c>
      <c r="J22" s="613">
        <v>0</v>
      </c>
    </row>
    <row r="23" spans="1:10" ht="83.25" customHeight="1" x14ac:dyDescent="0.2">
      <c r="A23" s="8" t="s">
        <v>63</v>
      </c>
      <c r="B23" s="650" t="s">
        <v>64</v>
      </c>
      <c r="C23" s="5" t="s">
        <v>65</v>
      </c>
      <c r="D23" s="5" t="s">
        <v>66</v>
      </c>
      <c r="E23" s="5" t="s">
        <v>67</v>
      </c>
      <c r="F23" s="5" t="s">
        <v>68</v>
      </c>
      <c r="G23" s="611">
        <f t="shared" si="0"/>
        <v>0</v>
      </c>
      <c r="H23" s="612">
        <f>100000-100000</f>
        <v>0</v>
      </c>
      <c r="I23" s="612">
        <v>0</v>
      </c>
      <c r="J23" s="613">
        <v>0</v>
      </c>
    </row>
    <row r="24" spans="1:10" ht="51" x14ac:dyDescent="0.2">
      <c r="A24" s="8" t="s">
        <v>63</v>
      </c>
      <c r="B24" s="650" t="s">
        <v>64</v>
      </c>
      <c r="C24" s="5" t="s">
        <v>65</v>
      </c>
      <c r="D24" s="5" t="s">
        <v>66</v>
      </c>
      <c r="E24" s="5" t="s">
        <v>21</v>
      </c>
      <c r="F24" s="5" t="s">
        <v>22</v>
      </c>
      <c r="G24" s="611">
        <f t="shared" si="0"/>
        <v>0</v>
      </c>
      <c r="H24" s="612">
        <f>70000-70000</f>
        <v>0</v>
      </c>
      <c r="I24" s="612">
        <v>0</v>
      </c>
      <c r="J24" s="613">
        <v>0</v>
      </c>
    </row>
    <row r="25" spans="1:10" ht="51" x14ac:dyDescent="0.2">
      <c r="A25" s="8" t="s">
        <v>63</v>
      </c>
      <c r="B25" s="650" t="s">
        <v>64</v>
      </c>
      <c r="C25" s="5" t="s">
        <v>65</v>
      </c>
      <c r="D25" s="5" t="s">
        <v>66</v>
      </c>
      <c r="E25" s="5" t="s">
        <v>31</v>
      </c>
      <c r="F25" s="5" t="s">
        <v>32</v>
      </c>
      <c r="G25" s="611">
        <f t="shared" si="0"/>
        <v>94000</v>
      </c>
      <c r="H25" s="612">
        <f>544000-450000</f>
        <v>94000</v>
      </c>
      <c r="I25" s="612">
        <v>0</v>
      </c>
      <c r="J25" s="613">
        <v>0</v>
      </c>
    </row>
    <row r="26" spans="1:10" ht="38.25" x14ac:dyDescent="0.2">
      <c r="A26" s="8" t="s">
        <v>69</v>
      </c>
      <c r="B26" s="650" t="s">
        <v>70</v>
      </c>
      <c r="C26" s="5" t="s">
        <v>71</v>
      </c>
      <c r="D26" s="5" t="s">
        <v>72</v>
      </c>
      <c r="E26" s="5" t="s">
        <v>73</v>
      </c>
      <c r="F26" s="5" t="s">
        <v>74</v>
      </c>
      <c r="G26" s="611">
        <f t="shared" si="0"/>
        <v>400000</v>
      </c>
      <c r="H26" s="612">
        <v>400000</v>
      </c>
      <c r="I26" s="612">
        <v>0</v>
      </c>
      <c r="J26" s="613">
        <v>0</v>
      </c>
    </row>
    <row r="27" spans="1:10" ht="38.25" x14ac:dyDescent="0.2">
      <c r="A27" s="8" t="s">
        <v>75</v>
      </c>
      <c r="B27" s="650" t="s">
        <v>76</v>
      </c>
      <c r="C27" s="5" t="s">
        <v>71</v>
      </c>
      <c r="D27" s="5" t="s">
        <v>77</v>
      </c>
      <c r="E27" s="5" t="s">
        <v>73</v>
      </c>
      <c r="F27" s="5" t="s">
        <v>74</v>
      </c>
      <c r="G27" s="611">
        <f t="shared" si="0"/>
        <v>149500</v>
      </c>
      <c r="H27" s="612">
        <v>149500</v>
      </c>
      <c r="I27" s="612">
        <v>0</v>
      </c>
      <c r="J27" s="613">
        <v>0</v>
      </c>
    </row>
    <row r="28" spans="1:10" ht="38.25" x14ac:dyDescent="0.2">
      <c r="A28" s="8" t="s">
        <v>75</v>
      </c>
      <c r="B28" s="650" t="s">
        <v>76</v>
      </c>
      <c r="C28" s="5" t="s">
        <v>71</v>
      </c>
      <c r="D28" s="5" t="s">
        <v>77</v>
      </c>
      <c r="E28" s="5" t="s">
        <v>49</v>
      </c>
      <c r="F28" s="5" t="s">
        <v>50</v>
      </c>
      <c r="G28" s="611">
        <f t="shared" si="0"/>
        <v>24500</v>
      </c>
      <c r="H28" s="612">
        <v>24500</v>
      </c>
      <c r="I28" s="612">
        <v>0</v>
      </c>
      <c r="J28" s="613">
        <v>0</v>
      </c>
    </row>
    <row r="29" spans="1:10" ht="51" x14ac:dyDescent="0.2">
      <c r="A29" s="8" t="s">
        <v>75</v>
      </c>
      <c r="B29" s="650" t="s">
        <v>76</v>
      </c>
      <c r="C29" s="5" t="s">
        <v>71</v>
      </c>
      <c r="D29" s="5" t="s">
        <v>77</v>
      </c>
      <c r="E29" s="5" t="s">
        <v>21</v>
      </c>
      <c r="F29" s="5" t="s">
        <v>22</v>
      </c>
      <c r="G29" s="611">
        <f t="shared" si="0"/>
        <v>244500</v>
      </c>
      <c r="H29" s="612">
        <v>244500</v>
      </c>
      <c r="I29" s="612">
        <v>0</v>
      </c>
      <c r="J29" s="613">
        <v>0</v>
      </c>
    </row>
    <row r="30" spans="1:10" ht="38.25" x14ac:dyDescent="0.2">
      <c r="A30" s="8" t="s">
        <v>78</v>
      </c>
      <c r="B30" s="650" t="s">
        <v>79</v>
      </c>
      <c r="C30" s="5" t="s">
        <v>80</v>
      </c>
      <c r="D30" s="5" t="s">
        <v>81</v>
      </c>
      <c r="E30" s="5" t="s">
        <v>82</v>
      </c>
      <c r="F30" s="5" t="s">
        <v>83</v>
      </c>
      <c r="G30" s="611">
        <f t="shared" si="0"/>
        <v>370000</v>
      </c>
      <c r="H30" s="612">
        <f>50000+140000+70000+110000</f>
        <v>370000</v>
      </c>
      <c r="I30" s="612">
        <f>70000-70000</f>
        <v>0</v>
      </c>
      <c r="J30" s="613">
        <f>70000-70000</f>
        <v>0</v>
      </c>
    </row>
    <row r="31" spans="1:10" ht="54" customHeight="1" x14ac:dyDescent="0.2">
      <c r="A31" s="8" t="s">
        <v>84</v>
      </c>
      <c r="B31" s="650" t="s">
        <v>85</v>
      </c>
      <c r="C31" s="5" t="s">
        <v>80</v>
      </c>
      <c r="D31" s="5" t="s">
        <v>86</v>
      </c>
      <c r="E31" s="5" t="s">
        <v>21</v>
      </c>
      <c r="F31" s="5" t="s">
        <v>22</v>
      </c>
      <c r="G31" s="611">
        <f t="shared" si="0"/>
        <v>730000</v>
      </c>
      <c r="H31" s="612">
        <v>730000</v>
      </c>
      <c r="I31" s="612">
        <v>0</v>
      </c>
      <c r="J31" s="613">
        <v>0</v>
      </c>
    </row>
    <row r="32" spans="1:10" ht="54" customHeight="1" x14ac:dyDescent="0.2">
      <c r="A32" s="522" t="s">
        <v>610</v>
      </c>
      <c r="B32" s="650">
        <v>6020</v>
      </c>
      <c r="C32" s="5" t="s">
        <v>80</v>
      </c>
      <c r="D32" s="5" t="s">
        <v>739</v>
      </c>
      <c r="E32" s="5" t="s">
        <v>774</v>
      </c>
      <c r="F32" s="5" t="s">
        <v>93</v>
      </c>
      <c r="G32" s="611">
        <f t="shared" si="0"/>
        <v>271000</v>
      </c>
      <c r="H32" s="612">
        <f>86000+130000+55000</f>
        <v>271000</v>
      </c>
      <c r="I32" s="612"/>
      <c r="J32" s="613"/>
    </row>
    <row r="33" spans="1:10" ht="54.75" customHeight="1" x14ac:dyDescent="0.2">
      <c r="A33" s="8" t="s">
        <v>87</v>
      </c>
      <c r="B33" s="650" t="s">
        <v>88</v>
      </c>
      <c r="C33" s="5" t="s">
        <v>80</v>
      </c>
      <c r="D33" s="5" t="s">
        <v>89</v>
      </c>
      <c r="E33" s="5" t="s">
        <v>90</v>
      </c>
      <c r="F33" s="5" t="s">
        <v>91</v>
      </c>
      <c r="G33" s="611">
        <f t="shared" si="0"/>
        <v>350000</v>
      </c>
      <c r="H33" s="612">
        <v>350000</v>
      </c>
      <c r="I33" s="612">
        <v>0</v>
      </c>
      <c r="J33" s="613">
        <v>0</v>
      </c>
    </row>
    <row r="34" spans="1:10" ht="51" x14ac:dyDescent="0.2">
      <c r="A34" s="8" t="s">
        <v>87</v>
      </c>
      <c r="B34" s="650" t="s">
        <v>88</v>
      </c>
      <c r="C34" s="5" t="s">
        <v>80</v>
      </c>
      <c r="D34" s="5" t="s">
        <v>89</v>
      </c>
      <c r="E34" s="5" t="s">
        <v>92</v>
      </c>
      <c r="F34" s="5" t="s">
        <v>93</v>
      </c>
      <c r="G34" s="611">
        <f t="shared" si="0"/>
        <v>50000</v>
      </c>
      <c r="H34" s="612">
        <v>50000</v>
      </c>
      <c r="I34" s="612">
        <v>0</v>
      </c>
      <c r="J34" s="613">
        <v>0</v>
      </c>
    </row>
    <row r="35" spans="1:10" ht="63.75" x14ac:dyDescent="0.2">
      <c r="A35" s="8" t="s">
        <v>87</v>
      </c>
      <c r="B35" s="650" t="s">
        <v>88</v>
      </c>
      <c r="C35" s="5" t="s">
        <v>80</v>
      </c>
      <c r="D35" s="5" t="s">
        <v>89</v>
      </c>
      <c r="E35" s="5" t="s">
        <v>94</v>
      </c>
      <c r="F35" s="5" t="s">
        <v>95</v>
      </c>
      <c r="G35" s="611">
        <f t="shared" si="0"/>
        <v>15000</v>
      </c>
      <c r="H35" s="612">
        <v>15000</v>
      </c>
      <c r="I35" s="612">
        <v>0</v>
      </c>
      <c r="J35" s="613">
        <v>0</v>
      </c>
    </row>
    <row r="36" spans="1:10" ht="51" x14ac:dyDescent="0.2">
      <c r="A36" s="8" t="s">
        <v>87</v>
      </c>
      <c r="B36" s="650" t="s">
        <v>88</v>
      </c>
      <c r="C36" s="5" t="s">
        <v>80</v>
      </c>
      <c r="D36" s="5" t="s">
        <v>89</v>
      </c>
      <c r="E36" s="5" t="s">
        <v>21</v>
      </c>
      <c r="F36" s="5" t="s">
        <v>22</v>
      </c>
      <c r="G36" s="611">
        <f t="shared" si="0"/>
        <v>3520700</v>
      </c>
      <c r="H36" s="612">
        <f>3280000+110700</f>
        <v>3390700</v>
      </c>
      <c r="I36" s="612">
        <v>130000</v>
      </c>
      <c r="J36" s="612">
        <v>130000</v>
      </c>
    </row>
    <row r="37" spans="1:10" ht="81.75" customHeight="1" x14ac:dyDescent="0.2">
      <c r="A37" s="8" t="s">
        <v>96</v>
      </c>
      <c r="B37" s="650" t="s">
        <v>97</v>
      </c>
      <c r="C37" s="5" t="s">
        <v>98</v>
      </c>
      <c r="D37" s="5" t="s">
        <v>99</v>
      </c>
      <c r="E37" s="5" t="s">
        <v>67</v>
      </c>
      <c r="F37" s="5" t="s">
        <v>68</v>
      </c>
      <c r="G37" s="611">
        <f t="shared" si="0"/>
        <v>20000</v>
      </c>
      <c r="H37" s="612">
        <v>20000</v>
      </c>
      <c r="I37" s="612">
        <v>0</v>
      </c>
      <c r="J37" s="613">
        <v>0</v>
      </c>
    </row>
    <row r="38" spans="1:10" ht="54.75" customHeight="1" x14ac:dyDescent="0.2">
      <c r="A38" s="8" t="s">
        <v>96</v>
      </c>
      <c r="B38" s="650" t="s">
        <v>97</v>
      </c>
      <c r="C38" s="5" t="s">
        <v>98</v>
      </c>
      <c r="D38" s="5" t="s">
        <v>99</v>
      </c>
      <c r="E38" s="5" t="s">
        <v>21</v>
      </c>
      <c r="F38" s="5" t="s">
        <v>22</v>
      </c>
      <c r="G38" s="611">
        <f t="shared" si="0"/>
        <v>580200</v>
      </c>
      <c r="H38" s="612">
        <f>690000-109800</f>
        <v>580200</v>
      </c>
      <c r="I38" s="612">
        <v>0</v>
      </c>
      <c r="J38" s="613">
        <v>0</v>
      </c>
    </row>
    <row r="39" spans="1:10" ht="51" x14ac:dyDescent="0.2">
      <c r="A39" s="8" t="s">
        <v>100</v>
      </c>
      <c r="B39" s="650" t="s">
        <v>101</v>
      </c>
      <c r="C39" s="5" t="s">
        <v>102</v>
      </c>
      <c r="D39" s="5" t="s">
        <v>103</v>
      </c>
      <c r="E39" s="5" t="s">
        <v>21</v>
      </c>
      <c r="F39" s="5" t="s">
        <v>22</v>
      </c>
      <c r="G39" s="611">
        <f t="shared" si="0"/>
        <v>100000</v>
      </c>
      <c r="H39" s="612">
        <v>100000</v>
      </c>
      <c r="I39" s="612">
        <v>0</v>
      </c>
      <c r="J39" s="613">
        <v>0</v>
      </c>
    </row>
    <row r="40" spans="1:10" ht="51" x14ac:dyDescent="0.2">
      <c r="A40" s="8" t="s">
        <v>423</v>
      </c>
      <c r="B40" s="650">
        <v>7330</v>
      </c>
      <c r="C40" s="5" t="s">
        <v>172</v>
      </c>
      <c r="D40" s="5" t="s">
        <v>425</v>
      </c>
      <c r="E40" s="5" t="s">
        <v>21</v>
      </c>
      <c r="F40" s="5" t="s">
        <v>22</v>
      </c>
      <c r="G40" s="611">
        <f t="shared" si="0"/>
        <v>1686751</v>
      </c>
      <c r="H40" s="612"/>
      <c r="I40" s="612">
        <f>94500+1277991+214260+100000</f>
        <v>1686751</v>
      </c>
      <c r="J40" s="613">
        <f>94500+1277991+214260+100000</f>
        <v>1686751</v>
      </c>
    </row>
    <row r="41" spans="1:10" ht="56.25" customHeight="1" x14ac:dyDescent="0.2">
      <c r="A41" s="8" t="s">
        <v>426</v>
      </c>
      <c r="B41" s="650" t="s">
        <v>427</v>
      </c>
      <c r="C41" s="5" t="s">
        <v>172</v>
      </c>
      <c r="D41" s="5" t="s">
        <v>428</v>
      </c>
      <c r="E41" s="5" t="s">
        <v>21</v>
      </c>
      <c r="F41" s="5" t="s">
        <v>22</v>
      </c>
      <c r="G41" s="611">
        <f t="shared" si="0"/>
        <v>190000</v>
      </c>
      <c r="H41" s="612"/>
      <c r="I41" s="612">
        <v>190000</v>
      </c>
      <c r="J41" s="613">
        <v>190000</v>
      </c>
    </row>
    <row r="42" spans="1:10" ht="56.25" customHeight="1" x14ac:dyDescent="0.2">
      <c r="A42" s="8" t="s">
        <v>559</v>
      </c>
      <c r="B42" s="667" t="s">
        <v>560</v>
      </c>
      <c r="C42" s="5" t="s">
        <v>116</v>
      </c>
      <c r="D42" s="5" t="s">
        <v>572</v>
      </c>
      <c r="E42" s="5" t="s">
        <v>21</v>
      </c>
      <c r="F42" s="5" t="s">
        <v>22</v>
      </c>
      <c r="G42" s="611">
        <f t="shared" si="0"/>
        <v>2000000</v>
      </c>
      <c r="H42" s="612"/>
      <c r="I42" s="612">
        <v>2000000</v>
      </c>
      <c r="J42" s="612">
        <v>2000000</v>
      </c>
    </row>
    <row r="43" spans="1:10" ht="54" customHeight="1" x14ac:dyDescent="0.2">
      <c r="A43" s="8" t="s">
        <v>104</v>
      </c>
      <c r="B43" s="650" t="s">
        <v>105</v>
      </c>
      <c r="C43" s="5" t="s">
        <v>106</v>
      </c>
      <c r="D43" s="5" t="s">
        <v>107</v>
      </c>
      <c r="E43" s="5" t="s">
        <v>21</v>
      </c>
      <c r="F43" s="5" t="s">
        <v>22</v>
      </c>
      <c r="G43" s="611">
        <f t="shared" si="0"/>
        <v>2545003</v>
      </c>
      <c r="H43" s="612">
        <v>2545003</v>
      </c>
      <c r="I43" s="612">
        <v>0</v>
      </c>
      <c r="J43" s="613">
        <v>0</v>
      </c>
    </row>
    <row r="44" spans="1:10" ht="51" x14ac:dyDescent="0.2">
      <c r="A44" s="8" t="s">
        <v>108</v>
      </c>
      <c r="B44" s="650" t="s">
        <v>109</v>
      </c>
      <c r="C44" s="5" t="s">
        <v>110</v>
      </c>
      <c r="D44" s="5" t="s">
        <v>111</v>
      </c>
      <c r="E44" s="5" t="s">
        <v>112</v>
      </c>
      <c r="F44" s="5" t="s">
        <v>113</v>
      </c>
      <c r="G44" s="611">
        <f t="shared" si="0"/>
        <v>2000</v>
      </c>
      <c r="H44" s="612">
        <v>2000</v>
      </c>
      <c r="I44" s="612">
        <v>0</v>
      </c>
      <c r="J44" s="613">
        <v>0</v>
      </c>
    </row>
    <row r="45" spans="1:10" ht="51" x14ac:dyDescent="0.2">
      <c r="A45" s="8" t="s">
        <v>114</v>
      </c>
      <c r="B45" s="650" t="s">
        <v>115</v>
      </c>
      <c r="C45" s="5" t="s">
        <v>116</v>
      </c>
      <c r="D45" s="5" t="s">
        <v>117</v>
      </c>
      <c r="E45" s="5" t="s">
        <v>21</v>
      </c>
      <c r="F45" s="5" t="s">
        <v>22</v>
      </c>
      <c r="G45" s="611">
        <f t="shared" si="0"/>
        <v>50000</v>
      </c>
      <c r="H45" s="612">
        <v>0</v>
      </c>
      <c r="I45" s="612">
        <v>50000</v>
      </c>
      <c r="J45" s="613">
        <v>50000</v>
      </c>
    </row>
    <row r="46" spans="1:10" ht="51" x14ac:dyDescent="0.2">
      <c r="A46" s="8" t="s">
        <v>118</v>
      </c>
      <c r="B46" s="650" t="s">
        <v>119</v>
      </c>
      <c r="C46" s="5" t="s">
        <v>116</v>
      </c>
      <c r="D46" s="5" t="s">
        <v>120</v>
      </c>
      <c r="E46" s="5" t="s">
        <v>21</v>
      </c>
      <c r="F46" s="5" t="s">
        <v>22</v>
      </c>
      <c r="G46" s="611">
        <f t="shared" si="0"/>
        <v>50000</v>
      </c>
      <c r="H46" s="612">
        <v>0</v>
      </c>
      <c r="I46" s="612">
        <v>50000</v>
      </c>
      <c r="J46" s="613">
        <v>50000</v>
      </c>
    </row>
    <row r="47" spans="1:10" ht="51" x14ac:dyDescent="0.2">
      <c r="A47" s="8" t="s">
        <v>121</v>
      </c>
      <c r="B47" s="650" t="s">
        <v>122</v>
      </c>
      <c r="C47" s="5" t="s">
        <v>116</v>
      </c>
      <c r="D47" s="5" t="s">
        <v>123</v>
      </c>
      <c r="E47" s="5" t="s">
        <v>21</v>
      </c>
      <c r="F47" s="5" t="s">
        <v>22</v>
      </c>
      <c r="G47" s="611">
        <f t="shared" si="0"/>
        <v>52000</v>
      </c>
      <c r="H47" s="612">
        <v>52000</v>
      </c>
      <c r="I47" s="612">
        <v>0</v>
      </c>
      <c r="J47" s="613">
        <v>0</v>
      </c>
    </row>
    <row r="48" spans="1:10" ht="63.75" x14ac:dyDescent="0.2">
      <c r="A48" s="8" t="s">
        <v>124</v>
      </c>
      <c r="B48" s="650" t="s">
        <v>125</v>
      </c>
      <c r="C48" s="5" t="s">
        <v>126</v>
      </c>
      <c r="D48" s="5" t="s">
        <v>127</v>
      </c>
      <c r="E48" s="5" t="s">
        <v>826</v>
      </c>
      <c r="F48" s="5" t="s">
        <v>95</v>
      </c>
      <c r="G48" s="611">
        <f t="shared" si="0"/>
        <v>170000</v>
      </c>
      <c r="H48" s="612">
        <f>150000+20000</f>
        <v>170000</v>
      </c>
      <c r="I48" s="612">
        <v>0</v>
      </c>
      <c r="J48" s="613">
        <v>0</v>
      </c>
    </row>
    <row r="49" spans="1:10" ht="89.25" x14ac:dyDescent="0.2">
      <c r="A49" s="8" t="s">
        <v>128</v>
      </c>
      <c r="B49" s="650" t="s">
        <v>129</v>
      </c>
      <c r="C49" s="5" t="s">
        <v>126</v>
      </c>
      <c r="D49" s="5" t="s">
        <v>130</v>
      </c>
      <c r="E49" s="5" t="s">
        <v>131</v>
      </c>
      <c r="F49" s="5" t="s">
        <v>132</v>
      </c>
      <c r="G49" s="611">
        <f t="shared" si="0"/>
        <v>9000</v>
      </c>
      <c r="H49" s="612">
        <v>9000</v>
      </c>
      <c r="I49" s="612">
        <v>0</v>
      </c>
      <c r="J49" s="613">
        <v>0</v>
      </c>
    </row>
    <row r="50" spans="1:10" ht="51" x14ac:dyDescent="0.2">
      <c r="A50" s="8" t="s">
        <v>133</v>
      </c>
      <c r="B50" s="650" t="s">
        <v>134</v>
      </c>
      <c r="C50" s="5" t="s">
        <v>135</v>
      </c>
      <c r="D50" s="5" t="s">
        <v>136</v>
      </c>
      <c r="E50" s="5" t="s">
        <v>21</v>
      </c>
      <c r="F50" s="5" t="s">
        <v>22</v>
      </c>
      <c r="G50" s="611">
        <f t="shared" si="0"/>
        <v>79300</v>
      </c>
      <c r="H50" s="612">
        <v>0</v>
      </c>
      <c r="I50" s="612">
        <v>79300</v>
      </c>
      <c r="J50" s="613">
        <v>0</v>
      </c>
    </row>
    <row r="51" spans="1:10" ht="51" x14ac:dyDescent="0.2">
      <c r="A51" s="8" t="s">
        <v>137</v>
      </c>
      <c r="B51" s="650" t="s">
        <v>138</v>
      </c>
      <c r="C51" s="5" t="s">
        <v>139</v>
      </c>
      <c r="D51" s="5" t="s">
        <v>140</v>
      </c>
      <c r="E51" s="5" t="s">
        <v>21</v>
      </c>
      <c r="F51" s="5" t="s">
        <v>22</v>
      </c>
      <c r="G51" s="611">
        <f t="shared" si="0"/>
        <v>150000</v>
      </c>
      <c r="H51" s="612">
        <v>150000</v>
      </c>
      <c r="I51" s="612">
        <v>0</v>
      </c>
      <c r="J51" s="613">
        <v>0</v>
      </c>
    </row>
    <row r="52" spans="1:10" x14ac:dyDescent="0.2">
      <c r="A52" s="8"/>
      <c r="B52" s="650"/>
      <c r="C52" s="5"/>
      <c r="D52" s="5"/>
      <c r="E52" s="5"/>
      <c r="F52" s="5"/>
      <c r="G52" s="611"/>
      <c r="H52" s="612"/>
      <c r="I52" s="612"/>
      <c r="J52" s="613"/>
    </row>
    <row r="53" spans="1:10" ht="31.5" customHeight="1" x14ac:dyDescent="0.2">
      <c r="A53" s="7" t="s">
        <v>141</v>
      </c>
      <c r="B53" s="4" t="s">
        <v>16</v>
      </c>
      <c r="C53" s="4" t="s">
        <v>16</v>
      </c>
      <c r="D53" s="4" t="s">
        <v>142</v>
      </c>
      <c r="E53" s="4" t="s">
        <v>16</v>
      </c>
      <c r="F53" s="4" t="s">
        <v>16</v>
      </c>
      <c r="G53" s="610">
        <f>SUM(G54:G64)</f>
        <v>3857756</v>
      </c>
      <c r="H53" s="610">
        <f>SUM(H54:H64)</f>
        <v>1646988</v>
      </c>
      <c r="I53" s="610">
        <f>SUM(I54:I64)</f>
        <v>2210768</v>
      </c>
      <c r="J53" s="656">
        <f>SUM(J54:J64)</f>
        <v>383566</v>
      </c>
    </row>
    <row r="54" spans="1:10" ht="42.75" customHeight="1" x14ac:dyDescent="0.2">
      <c r="A54" s="8" t="s">
        <v>143</v>
      </c>
      <c r="B54" s="650" t="s">
        <v>53</v>
      </c>
      <c r="C54" s="5" t="s">
        <v>144</v>
      </c>
      <c r="D54" s="5" t="s">
        <v>145</v>
      </c>
      <c r="E54" s="5" t="s">
        <v>49</v>
      </c>
      <c r="F54" s="5" t="s">
        <v>50</v>
      </c>
      <c r="G54" s="611">
        <f t="shared" si="0"/>
        <v>750000</v>
      </c>
      <c r="H54" s="612">
        <v>500000</v>
      </c>
      <c r="I54" s="612">
        <v>250000</v>
      </c>
      <c r="J54" s="613">
        <v>0</v>
      </c>
    </row>
    <row r="55" spans="1:10" ht="57.75" customHeight="1" x14ac:dyDescent="0.2">
      <c r="A55" s="8" t="s">
        <v>143</v>
      </c>
      <c r="B55" s="650" t="s">
        <v>53</v>
      </c>
      <c r="C55" s="5" t="s">
        <v>144</v>
      </c>
      <c r="D55" s="5" t="s">
        <v>145</v>
      </c>
      <c r="E55" s="5" t="s">
        <v>21</v>
      </c>
      <c r="F55" s="5" t="s">
        <v>22</v>
      </c>
      <c r="G55" s="611">
        <f t="shared" si="0"/>
        <v>1524522</v>
      </c>
      <c r="H55" s="612">
        <v>155000</v>
      </c>
      <c r="I55" s="612">
        <v>1369522</v>
      </c>
      <c r="J55" s="613" t="s">
        <v>504</v>
      </c>
    </row>
    <row r="56" spans="1:10" ht="41.25" customHeight="1" x14ac:dyDescent="0.2">
      <c r="A56" s="8" t="s">
        <v>146</v>
      </c>
      <c r="B56" s="650" t="s">
        <v>147</v>
      </c>
      <c r="C56" s="5" t="s">
        <v>148</v>
      </c>
      <c r="D56" s="5" t="s">
        <v>149</v>
      </c>
      <c r="E56" s="5" t="s">
        <v>49</v>
      </c>
      <c r="F56" s="5" t="s">
        <v>50</v>
      </c>
      <c r="G56" s="611">
        <f t="shared" si="0"/>
        <v>300000</v>
      </c>
      <c r="H56" s="612">
        <v>300000</v>
      </c>
      <c r="I56" s="612">
        <v>0</v>
      </c>
      <c r="J56" s="613">
        <v>0</v>
      </c>
    </row>
    <row r="57" spans="1:10" ht="51" x14ac:dyDescent="0.2">
      <c r="A57" s="8" t="s">
        <v>146</v>
      </c>
      <c r="B57" s="650" t="s">
        <v>147</v>
      </c>
      <c r="C57" s="5" t="s">
        <v>148</v>
      </c>
      <c r="D57" s="5" t="s">
        <v>149</v>
      </c>
      <c r="E57" s="5" t="s">
        <v>21</v>
      </c>
      <c r="F57" s="5" t="s">
        <v>22</v>
      </c>
      <c r="G57" s="611">
        <f t="shared" si="0"/>
        <v>567600</v>
      </c>
      <c r="H57" s="612">
        <v>195000</v>
      </c>
      <c r="I57" s="612">
        <f>197600+175000</f>
        <v>372600</v>
      </c>
      <c r="J57" s="613">
        <v>175000</v>
      </c>
    </row>
    <row r="58" spans="1:10" ht="38.25" x14ac:dyDescent="0.2">
      <c r="A58" s="8" t="s">
        <v>150</v>
      </c>
      <c r="B58" s="650" t="s">
        <v>29</v>
      </c>
      <c r="C58" s="5" t="s">
        <v>151</v>
      </c>
      <c r="D58" s="5" t="s">
        <v>152</v>
      </c>
      <c r="E58" s="5" t="s">
        <v>49</v>
      </c>
      <c r="F58" s="5" t="s">
        <v>50</v>
      </c>
      <c r="G58" s="611">
        <f t="shared" si="0"/>
        <v>40000</v>
      </c>
      <c r="H58" s="612">
        <v>40000</v>
      </c>
      <c r="I58" s="612">
        <v>0</v>
      </c>
      <c r="J58" s="613">
        <v>0</v>
      </c>
    </row>
    <row r="59" spans="1:10" ht="51" x14ac:dyDescent="0.2">
      <c r="A59" s="8" t="s">
        <v>150</v>
      </c>
      <c r="B59" s="650" t="s">
        <v>29</v>
      </c>
      <c r="C59" s="5" t="s">
        <v>151</v>
      </c>
      <c r="D59" s="5" t="s">
        <v>152</v>
      </c>
      <c r="E59" s="5" t="s">
        <v>21</v>
      </c>
      <c r="F59" s="5" t="s">
        <v>22</v>
      </c>
      <c r="G59" s="611">
        <f t="shared" si="0"/>
        <v>10080</v>
      </c>
      <c r="H59" s="612">
        <v>0</v>
      </c>
      <c r="I59" s="612">
        <v>10080</v>
      </c>
      <c r="J59" s="613">
        <v>0</v>
      </c>
    </row>
    <row r="60" spans="1:10" ht="54" hidden="1" customHeight="1" x14ac:dyDescent="0.2">
      <c r="A60" s="8" t="s">
        <v>153</v>
      </c>
      <c r="B60" s="650" t="s">
        <v>154</v>
      </c>
      <c r="C60" s="5" t="s">
        <v>155</v>
      </c>
      <c r="D60" s="5" t="s">
        <v>156</v>
      </c>
      <c r="E60" s="5" t="s">
        <v>21</v>
      </c>
      <c r="F60" s="5" t="s">
        <v>22</v>
      </c>
      <c r="G60" s="611">
        <f t="shared" si="0"/>
        <v>0</v>
      </c>
      <c r="H60" s="612">
        <v>0</v>
      </c>
      <c r="I60" s="612"/>
      <c r="J60" s="612"/>
    </row>
    <row r="61" spans="1:10" ht="42" customHeight="1" x14ac:dyDescent="0.2">
      <c r="A61" s="8" t="s">
        <v>157</v>
      </c>
      <c r="B61" s="650" t="s">
        <v>158</v>
      </c>
      <c r="C61" s="5" t="s">
        <v>155</v>
      </c>
      <c r="D61" s="5" t="s">
        <v>159</v>
      </c>
      <c r="E61" s="5" t="s">
        <v>44</v>
      </c>
      <c r="F61" s="5" t="s">
        <v>45</v>
      </c>
      <c r="G61" s="611">
        <f t="shared" si="0"/>
        <v>156988</v>
      </c>
      <c r="H61" s="612">
        <f>155178+1810</f>
        <v>156988</v>
      </c>
      <c r="I61" s="612">
        <v>0</v>
      </c>
      <c r="J61" s="613">
        <v>0</v>
      </c>
    </row>
    <row r="62" spans="1:10" ht="55.5" customHeight="1" x14ac:dyDescent="0.2">
      <c r="A62" s="8" t="s">
        <v>157</v>
      </c>
      <c r="B62" s="650" t="s">
        <v>158</v>
      </c>
      <c r="C62" s="5" t="s">
        <v>155</v>
      </c>
      <c r="D62" s="5" t="s">
        <v>159</v>
      </c>
      <c r="E62" s="5" t="s">
        <v>21</v>
      </c>
      <c r="F62" s="5" t="s">
        <v>22</v>
      </c>
      <c r="G62" s="611">
        <f t="shared" si="0"/>
        <v>300000</v>
      </c>
      <c r="H62" s="612">
        <v>300000</v>
      </c>
      <c r="I62" s="612">
        <v>0</v>
      </c>
      <c r="J62" s="613">
        <v>0</v>
      </c>
    </row>
    <row r="63" spans="1:10" ht="55.5" customHeight="1" x14ac:dyDescent="0.2">
      <c r="A63" s="8" t="s">
        <v>463</v>
      </c>
      <c r="B63" s="667" t="s">
        <v>464</v>
      </c>
      <c r="C63" s="5" t="s">
        <v>155</v>
      </c>
      <c r="D63" s="5" t="s">
        <v>465</v>
      </c>
      <c r="E63" s="5" t="s">
        <v>21</v>
      </c>
      <c r="F63" s="5" t="s">
        <v>22</v>
      </c>
      <c r="G63" s="611">
        <f>H63+I63</f>
        <v>208566</v>
      </c>
      <c r="H63" s="612">
        <v>0</v>
      </c>
      <c r="I63" s="612">
        <v>208566</v>
      </c>
      <c r="J63" s="612">
        <v>208566</v>
      </c>
    </row>
    <row r="64" spans="1:10" ht="66.75" customHeight="1" x14ac:dyDescent="0.2">
      <c r="A64" s="8" t="s">
        <v>160</v>
      </c>
      <c r="B64" s="650" t="s">
        <v>47</v>
      </c>
      <c r="C64" s="5" t="s">
        <v>39</v>
      </c>
      <c r="D64" s="5" t="s">
        <v>48</v>
      </c>
      <c r="E64" s="5" t="s">
        <v>49</v>
      </c>
      <c r="F64" s="5" t="s">
        <v>50</v>
      </c>
      <c r="G64" s="611">
        <f t="shared" si="0"/>
        <v>0</v>
      </c>
      <c r="H64" s="612">
        <f>195000-195000</f>
        <v>0</v>
      </c>
      <c r="I64" s="612">
        <v>0</v>
      </c>
      <c r="J64" s="613">
        <v>0</v>
      </c>
    </row>
    <row r="65" spans="1:10" ht="28.9" customHeight="1" x14ac:dyDescent="0.2">
      <c r="A65" s="7" t="s">
        <v>743</v>
      </c>
      <c r="B65" s="655"/>
      <c r="C65" s="4"/>
      <c r="D65" s="4" t="s">
        <v>744</v>
      </c>
      <c r="E65" s="5"/>
      <c r="F65" s="5"/>
      <c r="G65" s="611">
        <f t="shared" si="0"/>
        <v>9495257.1500000004</v>
      </c>
      <c r="H65" s="612">
        <f>H67+H69+H71+H73+H74+H72+H75+H77+H78+H80+H79</f>
        <v>8176078.1500000004</v>
      </c>
      <c r="I65" s="612">
        <f>I67+I69+I71+I73+I74+I72+I75+I77+I78+I80+I79</f>
        <v>1319179</v>
      </c>
      <c r="J65" s="612">
        <f>J67+J69+J71+J73+J74+J72+J75+J77+J78+J80+J79</f>
        <v>1259179</v>
      </c>
    </row>
    <row r="66" spans="1:10" ht="25.5" hidden="1" x14ac:dyDescent="0.2">
      <c r="A66" s="8"/>
      <c r="B66" s="650"/>
      <c r="C66" s="5"/>
      <c r="D66" s="5" t="s">
        <v>402</v>
      </c>
      <c r="E66" s="5"/>
      <c r="F66" s="5"/>
      <c r="G66" s="611">
        <f t="shared" si="0"/>
        <v>0</v>
      </c>
      <c r="H66" s="612"/>
      <c r="I66" s="612"/>
      <c r="J66" s="613"/>
    </row>
    <row r="67" spans="1:10" ht="106.5" customHeight="1" x14ac:dyDescent="0.2">
      <c r="A67" s="8" t="s">
        <v>689</v>
      </c>
      <c r="B67" s="650" t="s">
        <v>393</v>
      </c>
      <c r="C67" s="5" t="s">
        <v>394</v>
      </c>
      <c r="D67" s="5" t="s">
        <v>395</v>
      </c>
      <c r="E67" s="5" t="s">
        <v>749</v>
      </c>
      <c r="F67" s="5" t="s">
        <v>750</v>
      </c>
      <c r="G67" s="611">
        <f t="shared" si="0"/>
        <v>5389848.1500000004</v>
      </c>
      <c r="H67" s="612">
        <f>3645000+240000+245669.15</f>
        <v>4130669.15</v>
      </c>
      <c r="I67" s="612">
        <v>1259179</v>
      </c>
      <c r="J67" s="613">
        <v>1259179</v>
      </c>
    </row>
    <row r="68" spans="1:10" ht="30.75" customHeight="1" x14ac:dyDescent="0.2">
      <c r="A68" s="8"/>
      <c r="B68" s="650"/>
      <c r="C68" s="5"/>
      <c r="D68" s="5" t="s">
        <v>402</v>
      </c>
      <c r="E68" s="3"/>
      <c r="F68" s="5"/>
      <c r="G68" s="611">
        <f t="shared" si="0"/>
        <v>2499179</v>
      </c>
      <c r="H68" s="612">
        <f>1000000+240000</f>
        <v>1240000</v>
      </c>
      <c r="I68" s="612">
        <v>1259179</v>
      </c>
      <c r="J68" s="613">
        <v>1259179</v>
      </c>
    </row>
    <row r="69" spans="1:10" ht="110.25" customHeight="1" x14ac:dyDescent="0.2">
      <c r="A69" s="522" t="s">
        <v>690</v>
      </c>
      <c r="B69" s="650" t="s">
        <v>397</v>
      </c>
      <c r="C69" s="5" t="s">
        <v>398</v>
      </c>
      <c r="D69" s="5" t="s">
        <v>399</v>
      </c>
      <c r="E69" s="5" t="s">
        <v>749</v>
      </c>
      <c r="F69" s="5" t="s">
        <v>750</v>
      </c>
      <c r="G69" s="611">
        <f t="shared" si="0"/>
        <v>2952809</v>
      </c>
      <c r="H69" s="612">
        <f>2449300+15000+187000+301509</f>
        <v>2952809</v>
      </c>
      <c r="I69" s="612"/>
      <c r="J69" s="613"/>
    </row>
    <row r="70" spans="1:10" ht="28.5" customHeight="1" x14ac:dyDescent="0.2">
      <c r="A70" s="8"/>
      <c r="B70" s="650"/>
      <c r="C70" s="5"/>
      <c r="D70" s="5" t="s">
        <v>402</v>
      </c>
      <c r="E70" s="5"/>
      <c r="F70" s="5"/>
      <c r="G70" s="611">
        <f t="shared" si="0"/>
        <v>2057300</v>
      </c>
      <c r="H70" s="612">
        <f>1855300+15000+187000</f>
        <v>2057300</v>
      </c>
      <c r="I70" s="612"/>
      <c r="J70" s="613"/>
    </row>
    <row r="71" spans="1:10" ht="51" x14ac:dyDescent="0.2">
      <c r="A71" s="522" t="s">
        <v>819</v>
      </c>
      <c r="B71" s="650" t="s">
        <v>28</v>
      </c>
      <c r="C71" s="5" t="s">
        <v>29</v>
      </c>
      <c r="D71" s="5" t="s">
        <v>30</v>
      </c>
      <c r="E71" s="5" t="s">
        <v>31</v>
      </c>
      <c r="F71" s="5" t="s">
        <v>32</v>
      </c>
      <c r="G71" s="611">
        <f t="shared" ref="G71:G80" si="1">H71+I71</f>
        <v>12000</v>
      </c>
      <c r="H71" s="612">
        <v>12000</v>
      </c>
      <c r="I71" s="612">
        <v>0</v>
      </c>
      <c r="J71" s="613">
        <v>0</v>
      </c>
    </row>
    <row r="72" spans="1:10" ht="51" x14ac:dyDescent="0.2">
      <c r="A72" s="522" t="s">
        <v>817</v>
      </c>
      <c r="B72" s="650" t="s">
        <v>34</v>
      </c>
      <c r="C72" s="5" t="s">
        <v>35</v>
      </c>
      <c r="D72" s="5" t="s">
        <v>36</v>
      </c>
      <c r="E72" s="5" t="s">
        <v>31</v>
      </c>
      <c r="F72" s="5" t="s">
        <v>32</v>
      </c>
      <c r="G72" s="611">
        <f t="shared" si="1"/>
        <v>60000</v>
      </c>
      <c r="H72" s="612">
        <v>0</v>
      </c>
      <c r="I72" s="612">
        <v>60000</v>
      </c>
      <c r="J72" s="613">
        <v>0</v>
      </c>
    </row>
    <row r="73" spans="1:10" ht="63.75" x14ac:dyDescent="0.2">
      <c r="A73" s="522" t="s">
        <v>820</v>
      </c>
      <c r="B73" s="650" t="s">
        <v>47</v>
      </c>
      <c r="C73" s="5" t="s">
        <v>39</v>
      </c>
      <c r="D73" s="5" t="s">
        <v>48</v>
      </c>
      <c r="E73" s="5" t="s">
        <v>49</v>
      </c>
      <c r="F73" s="5" t="s">
        <v>50</v>
      </c>
      <c r="G73" s="611">
        <f t="shared" si="1"/>
        <v>390000</v>
      </c>
      <c r="H73" s="612">
        <f>195000+195000</f>
        <v>390000</v>
      </c>
      <c r="I73" s="612">
        <v>0</v>
      </c>
      <c r="J73" s="613">
        <v>0</v>
      </c>
    </row>
    <row r="74" spans="1:10" ht="76.5" x14ac:dyDescent="0.2">
      <c r="A74" s="710" t="s">
        <v>821</v>
      </c>
      <c r="B74" s="650" t="s">
        <v>52</v>
      </c>
      <c r="C74" s="5" t="s">
        <v>53</v>
      </c>
      <c r="D74" s="5" t="s">
        <v>54</v>
      </c>
      <c r="E74" s="5" t="s">
        <v>31</v>
      </c>
      <c r="F74" s="5" t="s">
        <v>32</v>
      </c>
      <c r="G74" s="611">
        <f t="shared" si="1"/>
        <v>35000</v>
      </c>
      <c r="H74" s="612">
        <v>35000</v>
      </c>
      <c r="I74" s="612">
        <v>0</v>
      </c>
      <c r="J74" s="613">
        <v>0</v>
      </c>
    </row>
    <row r="75" spans="1:10" ht="51" x14ac:dyDescent="0.2">
      <c r="A75" s="710" t="s">
        <v>822</v>
      </c>
      <c r="B75" s="650" t="s">
        <v>56</v>
      </c>
      <c r="C75" s="5" t="s">
        <v>57</v>
      </c>
      <c r="D75" s="5" t="s">
        <v>58</v>
      </c>
      <c r="E75" s="5" t="s">
        <v>31</v>
      </c>
      <c r="F75" s="5" t="s">
        <v>32</v>
      </c>
      <c r="G75" s="611">
        <f t="shared" si="1"/>
        <v>35600</v>
      </c>
      <c r="H75" s="612">
        <v>35600</v>
      </c>
      <c r="I75" s="612">
        <v>0</v>
      </c>
      <c r="J75" s="613">
        <v>0</v>
      </c>
    </row>
    <row r="76" spans="1:10" ht="51" x14ac:dyDescent="0.2">
      <c r="A76" s="710" t="s">
        <v>803</v>
      </c>
      <c r="B76" s="708">
        <v>3192</v>
      </c>
      <c r="C76" s="5">
        <v>1030</v>
      </c>
      <c r="D76" s="5" t="s">
        <v>415</v>
      </c>
      <c r="E76" s="5" t="s">
        <v>31</v>
      </c>
      <c r="F76" s="5" t="s">
        <v>32</v>
      </c>
      <c r="G76" s="611">
        <f t="shared" si="1"/>
        <v>90000</v>
      </c>
      <c r="H76" s="612">
        <v>90000</v>
      </c>
      <c r="I76" s="612">
        <v>0</v>
      </c>
      <c r="J76" s="613">
        <v>0</v>
      </c>
    </row>
    <row r="77" spans="1:10" ht="51" x14ac:dyDescent="0.2">
      <c r="A77" s="710" t="s">
        <v>823</v>
      </c>
      <c r="B77" s="650" t="s">
        <v>60</v>
      </c>
      <c r="C77" s="5" t="s">
        <v>61</v>
      </c>
      <c r="D77" s="5" t="s">
        <v>62</v>
      </c>
      <c r="E77" s="5" t="s">
        <v>31</v>
      </c>
      <c r="F77" s="5" t="s">
        <v>32</v>
      </c>
      <c r="G77" s="611">
        <f t="shared" si="1"/>
        <v>0</v>
      </c>
      <c r="H77" s="612">
        <f>249000-249000</f>
        <v>0</v>
      </c>
      <c r="I77" s="612">
        <v>0</v>
      </c>
      <c r="J77" s="613">
        <v>0</v>
      </c>
    </row>
    <row r="78" spans="1:10" ht="76.5" x14ac:dyDescent="0.2">
      <c r="A78" s="710" t="s">
        <v>824</v>
      </c>
      <c r="B78" s="650" t="s">
        <v>64</v>
      </c>
      <c r="C78" s="5" t="s">
        <v>65</v>
      </c>
      <c r="D78" s="5" t="s">
        <v>66</v>
      </c>
      <c r="E78" s="5" t="s">
        <v>67</v>
      </c>
      <c r="F78" s="5" t="s">
        <v>68</v>
      </c>
      <c r="G78" s="611">
        <f t="shared" si="1"/>
        <v>100000</v>
      </c>
      <c r="H78" s="612">
        <v>100000</v>
      </c>
      <c r="I78" s="612">
        <v>0</v>
      </c>
      <c r="J78" s="613">
        <v>0</v>
      </c>
    </row>
    <row r="79" spans="1:10" ht="51" x14ac:dyDescent="0.2">
      <c r="A79" s="710" t="s">
        <v>824</v>
      </c>
      <c r="B79" s="650" t="s">
        <v>64</v>
      </c>
      <c r="C79" s="5" t="s">
        <v>65</v>
      </c>
      <c r="D79" s="5" t="s">
        <v>66</v>
      </c>
      <c r="E79" s="5" t="s">
        <v>21</v>
      </c>
      <c r="F79" s="5" t="s">
        <v>22</v>
      </c>
      <c r="G79" s="611">
        <f t="shared" si="1"/>
        <v>70000</v>
      </c>
      <c r="H79" s="612">
        <v>70000</v>
      </c>
      <c r="I79" s="612">
        <v>0</v>
      </c>
      <c r="J79" s="613">
        <v>0</v>
      </c>
    </row>
    <row r="80" spans="1:10" ht="51" x14ac:dyDescent="0.2">
      <c r="A80" s="710" t="s">
        <v>824</v>
      </c>
      <c r="B80" s="650" t="s">
        <v>64</v>
      </c>
      <c r="C80" s="5" t="s">
        <v>65</v>
      </c>
      <c r="D80" s="5" t="s">
        <v>66</v>
      </c>
      <c r="E80" s="5" t="s">
        <v>31</v>
      </c>
      <c r="F80" s="5" t="s">
        <v>32</v>
      </c>
      <c r="G80" s="611">
        <f t="shared" si="1"/>
        <v>450000</v>
      </c>
      <c r="H80" s="612">
        <v>450000</v>
      </c>
      <c r="I80" s="612">
        <v>0</v>
      </c>
      <c r="J80" s="613">
        <v>0</v>
      </c>
    </row>
    <row r="81" spans="1:10" ht="32.25" customHeight="1" x14ac:dyDescent="0.2">
      <c r="A81" s="7" t="s">
        <v>161</v>
      </c>
      <c r="B81" s="655" t="s">
        <v>16</v>
      </c>
      <c r="C81" s="4" t="s">
        <v>16</v>
      </c>
      <c r="D81" s="4" t="s">
        <v>162</v>
      </c>
      <c r="E81" s="4" t="s">
        <v>16</v>
      </c>
      <c r="F81" s="4" t="s">
        <v>16</v>
      </c>
      <c r="G81" s="610">
        <f t="shared" ref="G81" si="2">SUM(G82:G88)</f>
        <v>405196</v>
      </c>
      <c r="H81" s="610">
        <f>SUM(H82:H88)</f>
        <v>275900</v>
      </c>
      <c r="I81" s="610">
        <f t="shared" ref="I81:J81" si="3">SUM(I82:I88)</f>
        <v>129296</v>
      </c>
      <c r="J81" s="610">
        <f t="shared" si="3"/>
        <v>0</v>
      </c>
    </row>
    <row r="82" spans="1:10" ht="38.25" x14ac:dyDescent="0.2">
      <c r="A82" s="8" t="s">
        <v>467</v>
      </c>
      <c r="B82" s="714" t="s">
        <v>440</v>
      </c>
      <c r="C82" s="5" t="s">
        <v>19</v>
      </c>
      <c r="D82" s="717" t="s">
        <v>441</v>
      </c>
      <c r="E82" s="4"/>
      <c r="F82" s="4"/>
      <c r="G82" s="611">
        <f t="shared" si="0"/>
        <v>1500</v>
      </c>
      <c r="H82" s="611">
        <v>1500</v>
      </c>
      <c r="I82" s="716"/>
      <c r="J82" s="656"/>
    </row>
    <row r="83" spans="1:10" ht="54.75" customHeight="1" x14ac:dyDescent="0.2">
      <c r="A83" s="8" t="s">
        <v>163</v>
      </c>
      <c r="B83" s="650" t="s">
        <v>164</v>
      </c>
      <c r="C83" s="5" t="s">
        <v>151</v>
      </c>
      <c r="D83" s="5" t="s">
        <v>165</v>
      </c>
      <c r="E83" s="5" t="s">
        <v>21</v>
      </c>
      <c r="F83" s="5" t="s">
        <v>22</v>
      </c>
      <c r="G83" s="611">
        <f t="shared" si="0"/>
        <v>129296</v>
      </c>
      <c r="H83" s="612">
        <v>0</v>
      </c>
      <c r="I83" s="612">
        <v>129296</v>
      </c>
      <c r="J83" s="613">
        <v>0</v>
      </c>
    </row>
    <row r="84" spans="1:10" ht="54.75" customHeight="1" x14ac:dyDescent="0.2">
      <c r="A84" s="8" t="s">
        <v>477</v>
      </c>
      <c r="B84" s="708" t="s">
        <v>478</v>
      </c>
      <c r="C84" s="5" t="s">
        <v>479</v>
      </c>
      <c r="D84" s="5" t="s">
        <v>480</v>
      </c>
      <c r="E84" s="5" t="s">
        <v>21</v>
      </c>
      <c r="F84" s="5" t="s">
        <v>22</v>
      </c>
      <c r="G84" s="611">
        <f>H84+I84</f>
        <v>166000</v>
      </c>
      <c r="H84" s="612">
        <f>48000+76500+43000-1500</f>
        <v>166000</v>
      </c>
      <c r="I84" s="612"/>
      <c r="J84" s="613"/>
    </row>
    <row r="85" spans="1:10" ht="54.75" customHeight="1" x14ac:dyDescent="0.2">
      <c r="A85" s="8" t="s">
        <v>481</v>
      </c>
      <c r="B85" s="708" t="s">
        <v>482</v>
      </c>
      <c r="C85" s="5" t="s">
        <v>168</v>
      </c>
      <c r="D85" s="5" t="s">
        <v>483</v>
      </c>
      <c r="E85" s="5" t="s">
        <v>21</v>
      </c>
      <c r="F85" s="5" t="s">
        <v>22</v>
      </c>
      <c r="G85" s="611">
        <f>H85+I85</f>
        <v>1500</v>
      </c>
      <c r="H85" s="612">
        <v>1500</v>
      </c>
      <c r="I85" s="612"/>
      <c r="J85" s="613"/>
    </row>
    <row r="86" spans="1:10" ht="51" x14ac:dyDescent="0.2">
      <c r="A86" s="8" t="s">
        <v>166</v>
      </c>
      <c r="B86" s="650" t="s">
        <v>167</v>
      </c>
      <c r="C86" s="5" t="s">
        <v>168</v>
      </c>
      <c r="D86" s="5" t="s">
        <v>169</v>
      </c>
      <c r="E86" s="5" t="s">
        <v>21</v>
      </c>
      <c r="F86" s="5" t="s">
        <v>22</v>
      </c>
      <c r="G86" s="611">
        <f t="shared" si="0"/>
        <v>42900</v>
      </c>
      <c r="H86" s="612">
        <v>42900</v>
      </c>
      <c r="I86" s="612">
        <v>0</v>
      </c>
      <c r="J86" s="613">
        <v>0</v>
      </c>
    </row>
    <row r="87" spans="1:10" ht="63.75" x14ac:dyDescent="0.2">
      <c r="A87" s="8" t="s">
        <v>170</v>
      </c>
      <c r="B87" s="650" t="s">
        <v>171</v>
      </c>
      <c r="C87" s="5" t="s">
        <v>172</v>
      </c>
      <c r="D87" s="5" t="s">
        <v>173</v>
      </c>
      <c r="E87" s="5" t="s">
        <v>174</v>
      </c>
      <c r="F87" s="5" t="s">
        <v>175</v>
      </c>
      <c r="G87" s="611">
        <f t="shared" si="0"/>
        <v>49000</v>
      </c>
      <c r="H87" s="612">
        <v>49000</v>
      </c>
      <c r="I87" s="612">
        <v>0</v>
      </c>
      <c r="J87" s="613">
        <v>0</v>
      </c>
    </row>
    <row r="88" spans="1:10" ht="38.25" x14ac:dyDescent="0.2">
      <c r="A88" s="8" t="s">
        <v>176</v>
      </c>
      <c r="B88" s="665" t="s">
        <v>177</v>
      </c>
      <c r="C88" s="5" t="s">
        <v>178</v>
      </c>
      <c r="D88" s="5" t="s">
        <v>179</v>
      </c>
      <c r="E88" s="5" t="s">
        <v>180</v>
      </c>
      <c r="F88" s="5" t="s">
        <v>181</v>
      </c>
      <c r="G88" s="611">
        <f>H88+I88</f>
        <v>15000</v>
      </c>
      <c r="H88" s="612">
        <v>15000</v>
      </c>
      <c r="I88" s="612">
        <v>0</v>
      </c>
      <c r="J88" s="613">
        <v>0</v>
      </c>
    </row>
    <row r="89" spans="1:10" ht="25.5" x14ac:dyDescent="0.2">
      <c r="A89" s="7">
        <v>3700000</v>
      </c>
      <c r="B89" s="655"/>
      <c r="C89" s="4"/>
      <c r="D89" s="4" t="s">
        <v>486</v>
      </c>
      <c r="E89" s="5"/>
      <c r="F89" s="5"/>
      <c r="G89" s="610">
        <f>G90+G91</f>
        <v>800000</v>
      </c>
      <c r="H89" s="610">
        <f>H90+H91</f>
        <v>0</v>
      </c>
      <c r="I89" s="610">
        <f>I90+I91</f>
        <v>800000</v>
      </c>
      <c r="J89" s="610">
        <f>J90+J91</f>
        <v>800000</v>
      </c>
    </row>
    <row r="90" spans="1:10" ht="51" x14ac:dyDescent="0.2">
      <c r="A90" s="8" t="s">
        <v>855</v>
      </c>
      <c r="B90" s="665" t="s">
        <v>858</v>
      </c>
      <c r="C90" s="5" t="s">
        <v>24</v>
      </c>
      <c r="D90" s="5" t="s">
        <v>343</v>
      </c>
      <c r="E90" s="5" t="s">
        <v>21</v>
      </c>
      <c r="F90" s="5" t="s">
        <v>22</v>
      </c>
      <c r="G90" s="611">
        <f>H90+I90</f>
        <v>600000</v>
      </c>
      <c r="H90" s="612"/>
      <c r="I90" s="612">
        <v>600000</v>
      </c>
      <c r="J90" s="612">
        <v>600000</v>
      </c>
    </row>
    <row r="91" spans="1:10" ht="89.25" x14ac:dyDescent="0.2">
      <c r="A91" s="8" t="s">
        <v>854</v>
      </c>
      <c r="B91" s="665" t="s">
        <v>831</v>
      </c>
      <c r="C91" s="5" t="s">
        <v>24</v>
      </c>
      <c r="D91" s="5" t="s">
        <v>836</v>
      </c>
      <c r="E91" s="5" t="s">
        <v>131</v>
      </c>
      <c r="F91" s="5" t="s">
        <v>132</v>
      </c>
      <c r="G91" s="611">
        <f>H91+I91</f>
        <v>200000</v>
      </c>
      <c r="H91" s="612"/>
      <c r="I91" s="612">
        <v>200000</v>
      </c>
      <c r="J91" s="612">
        <v>200000</v>
      </c>
    </row>
    <row r="92" spans="1:10" hidden="1" x14ac:dyDescent="0.2">
      <c r="A92" s="8"/>
      <c r="B92" s="665"/>
      <c r="C92" s="5"/>
      <c r="D92" s="5"/>
      <c r="E92" s="5"/>
      <c r="F92" s="5"/>
      <c r="G92" s="611"/>
      <c r="H92" s="612"/>
      <c r="I92" s="612"/>
      <c r="J92" s="613"/>
    </row>
    <row r="93" spans="1:10" hidden="1" x14ac:dyDescent="0.2">
      <c r="A93" s="8"/>
      <c r="B93" s="665"/>
      <c r="C93" s="5"/>
      <c r="D93" s="5"/>
      <c r="E93" s="5"/>
      <c r="F93" s="5"/>
      <c r="G93" s="611"/>
      <c r="H93" s="612"/>
      <c r="I93" s="612"/>
      <c r="J93" s="613"/>
    </row>
    <row r="94" spans="1:10" hidden="1" x14ac:dyDescent="0.2">
      <c r="A94" s="8"/>
      <c r="B94" s="665"/>
      <c r="C94" s="5"/>
      <c r="D94" s="5"/>
      <c r="E94" s="5"/>
      <c r="F94" s="5"/>
      <c r="G94" s="611"/>
      <c r="H94" s="612"/>
      <c r="I94" s="612"/>
      <c r="J94" s="613"/>
    </row>
    <row r="95" spans="1:10" hidden="1" x14ac:dyDescent="0.2">
      <c r="A95" s="8"/>
      <c r="B95" s="665"/>
      <c r="C95" s="5"/>
      <c r="D95" s="5"/>
      <c r="E95" s="5"/>
      <c r="F95" s="5"/>
      <c r="G95" s="611"/>
      <c r="H95" s="612"/>
      <c r="I95" s="612"/>
      <c r="J95" s="613"/>
    </row>
    <row r="96" spans="1:10" hidden="1" x14ac:dyDescent="0.2">
      <c r="A96" s="8"/>
      <c r="B96" s="665"/>
      <c r="C96" s="5"/>
      <c r="D96" s="5"/>
      <c r="E96" s="5"/>
      <c r="F96" s="5"/>
      <c r="G96" s="611"/>
      <c r="H96" s="612"/>
      <c r="I96" s="612"/>
      <c r="J96" s="613"/>
    </row>
    <row r="97" spans="1:11" hidden="1" x14ac:dyDescent="0.2">
      <c r="A97" s="8"/>
      <c r="B97" s="665"/>
      <c r="C97" s="5"/>
      <c r="D97" s="5"/>
      <c r="E97" s="5"/>
      <c r="F97" s="5"/>
      <c r="G97" s="611"/>
      <c r="H97" s="612"/>
      <c r="I97" s="612"/>
      <c r="J97" s="613"/>
    </row>
    <row r="98" spans="1:11" hidden="1" x14ac:dyDescent="0.2">
      <c r="A98" s="8"/>
      <c r="B98" s="665"/>
      <c r="C98" s="5"/>
      <c r="D98" s="5"/>
      <c r="E98" s="5"/>
      <c r="F98" s="5"/>
      <c r="G98" s="611"/>
      <c r="H98" s="612"/>
      <c r="I98" s="612"/>
      <c r="J98" s="613"/>
    </row>
    <row r="99" spans="1:11" hidden="1" x14ac:dyDescent="0.2">
      <c r="A99" s="8"/>
      <c r="B99" s="665"/>
      <c r="C99" s="5"/>
      <c r="D99" s="5"/>
      <c r="E99" s="5"/>
      <c r="F99" s="5"/>
      <c r="G99" s="611"/>
      <c r="H99" s="612"/>
      <c r="I99" s="612"/>
      <c r="J99" s="613"/>
    </row>
    <row r="100" spans="1:11" hidden="1" x14ac:dyDescent="0.2">
      <c r="A100" s="8"/>
      <c r="B100" s="665"/>
      <c r="C100" s="5"/>
      <c r="D100" s="5"/>
      <c r="E100" s="5"/>
      <c r="F100" s="5"/>
      <c r="G100" s="611"/>
      <c r="H100" s="612"/>
      <c r="I100" s="612"/>
      <c r="J100" s="613"/>
    </row>
    <row r="101" spans="1:11" ht="44.25" hidden="1" customHeight="1" x14ac:dyDescent="0.2">
      <c r="A101" s="8"/>
      <c r="B101" s="650"/>
      <c r="C101" s="5"/>
      <c r="D101" s="5"/>
      <c r="E101" s="5"/>
      <c r="F101" s="5"/>
      <c r="G101" s="611"/>
      <c r="H101" s="612"/>
      <c r="I101" s="612">
        <v>0</v>
      </c>
      <c r="J101" s="613">
        <v>0</v>
      </c>
    </row>
    <row r="102" spans="1:11" ht="23.25" customHeight="1" thickBot="1" x14ac:dyDescent="0.25">
      <c r="A102" s="615" t="s">
        <v>183</v>
      </c>
      <c r="B102" s="616" t="s">
        <v>183</v>
      </c>
      <c r="C102" s="616" t="s">
        <v>183</v>
      </c>
      <c r="D102" s="617" t="s">
        <v>182</v>
      </c>
      <c r="E102" s="617" t="s">
        <v>183</v>
      </c>
      <c r="F102" s="617" t="s">
        <v>183</v>
      </c>
      <c r="G102" s="614">
        <f>G11+G53+G81+G65+G89</f>
        <v>29523104.740000002</v>
      </c>
      <c r="H102" s="614">
        <f>H11+H53+H81+H65+H89</f>
        <v>20808179.149999999</v>
      </c>
      <c r="I102" s="614">
        <f>I11+I53+I81+I65+I89</f>
        <v>8714925.5899999999</v>
      </c>
      <c r="J102" s="614">
        <f>J11+J53+J81+J65+J89</f>
        <v>6549496</v>
      </c>
    </row>
    <row r="103" spans="1:11" x14ac:dyDescent="0.2">
      <c r="G103" s="523"/>
      <c r="K103" s="1">
        <f>J103-79300</f>
        <v>-79300</v>
      </c>
    </row>
    <row r="104" spans="1:11" x14ac:dyDescent="0.2">
      <c r="J104" s="523"/>
      <c r="K104" s="523">
        <f>J102-K103</f>
        <v>6628796</v>
      </c>
    </row>
    <row r="105" spans="1:11" ht="15.75" x14ac:dyDescent="0.25">
      <c r="D105" s="624" t="s">
        <v>779</v>
      </c>
      <c r="H105" s="624" t="s">
        <v>777</v>
      </c>
    </row>
  </sheetData>
  <mergeCells count="10">
    <mergeCell ref="A5:J5"/>
    <mergeCell ref="A8:A9"/>
    <mergeCell ref="B8:B9"/>
    <mergeCell ref="C8:C9"/>
    <mergeCell ref="D8:D9"/>
    <mergeCell ref="E8:E9"/>
    <mergeCell ref="F8:F9"/>
    <mergeCell ref="G8:G9"/>
    <mergeCell ref="H8:H9"/>
    <mergeCell ref="I8:J8"/>
  </mergeCells>
  <pageMargins left="0.78740157480314965" right="0.78740157480314965" top="1.1811023622047245" bottom="0.39370078740157483" header="0" footer="0"/>
  <pageSetup paperSize="9" scale="91" fitToHeight="500"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00"/>
  <sheetViews>
    <sheetView tabSelected="1" topLeftCell="A154" zoomScaleNormal="100" zoomScaleSheetLayoutView="75" workbookViewId="0">
      <selection activeCell="A2" sqref="A2:E2"/>
    </sheetView>
  </sheetViews>
  <sheetFormatPr defaultRowHeight="11.25" x14ac:dyDescent="0.2"/>
  <cols>
    <col min="1" max="1" width="16" style="452" customWidth="1"/>
    <col min="2" max="2" width="11" style="515" customWidth="1"/>
    <col min="3" max="3" width="14.28515625" style="516" customWidth="1"/>
    <col min="4" max="4" width="17.140625" style="512" customWidth="1"/>
    <col min="5" max="5" width="126.140625" style="452" customWidth="1"/>
    <col min="6" max="6" width="17.28515625" style="452" customWidth="1"/>
    <col min="7" max="256" width="9.140625" style="452"/>
    <col min="257" max="257" width="16" style="452" customWidth="1"/>
    <col min="258" max="258" width="11" style="452" customWidth="1"/>
    <col min="259" max="259" width="14.28515625" style="452" customWidth="1"/>
    <col min="260" max="260" width="17.140625" style="452" customWidth="1"/>
    <col min="261" max="261" width="126.140625" style="452" customWidth="1"/>
    <col min="262" max="262" width="9.140625" style="452" customWidth="1"/>
    <col min="263" max="512" width="9.140625" style="452"/>
    <col min="513" max="513" width="16" style="452" customWidth="1"/>
    <col min="514" max="514" width="11" style="452" customWidth="1"/>
    <col min="515" max="515" width="14.28515625" style="452" customWidth="1"/>
    <col min="516" max="516" width="17.140625" style="452" customWidth="1"/>
    <col min="517" max="517" width="126.140625" style="452" customWidth="1"/>
    <col min="518" max="518" width="9.140625" style="452" customWidth="1"/>
    <col min="519" max="768" width="9.140625" style="452"/>
    <col min="769" max="769" width="16" style="452" customWidth="1"/>
    <col min="770" max="770" width="11" style="452" customWidth="1"/>
    <col min="771" max="771" width="14.28515625" style="452" customWidth="1"/>
    <col min="772" max="772" width="17.140625" style="452" customWidth="1"/>
    <col min="773" max="773" width="126.140625" style="452" customWidth="1"/>
    <col min="774" max="774" width="9.140625" style="452" customWidth="1"/>
    <col min="775" max="1024" width="9.140625" style="452"/>
    <col min="1025" max="1025" width="16" style="452" customWidth="1"/>
    <col min="1026" max="1026" width="11" style="452" customWidth="1"/>
    <col min="1027" max="1027" width="14.28515625" style="452" customWidth="1"/>
    <col min="1028" max="1028" width="17.140625" style="452" customWidth="1"/>
    <col min="1029" max="1029" width="126.140625" style="452" customWidth="1"/>
    <col min="1030" max="1030" width="9.140625" style="452" customWidth="1"/>
    <col min="1031" max="1280" width="9.140625" style="452"/>
    <col min="1281" max="1281" width="16" style="452" customWidth="1"/>
    <col min="1282" max="1282" width="11" style="452" customWidth="1"/>
    <col min="1283" max="1283" width="14.28515625" style="452" customWidth="1"/>
    <col min="1284" max="1284" width="17.140625" style="452" customWidth="1"/>
    <col min="1285" max="1285" width="126.140625" style="452" customWidth="1"/>
    <col min="1286" max="1286" width="9.140625" style="452" customWidth="1"/>
    <col min="1287" max="1536" width="9.140625" style="452"/>
    <col min="1537" max="1537" width="16" style="452" customWidth="1"/>
    <col min="1538" max="1538" width="11" style="452" customWidth="1"/>
    <col min="1539" max="1539" width="14.28515625" style="452" customWidth="1"/>
    <col min="1540" max="1540" width="17.140625" style="452" customWidth="1"/>
    <col min="1541" max="1541" width="126.140625" style="452" customWidth="1"/>
    <col min="1542" max="1542" width="9.140625" style="452" customWidth="1"/>
    <col min="1543" max="1792" width="9.140625" style="452"/>
    <col min="1793" max="1793" width="16" style="452" customWidth="1"/>
    <col min="1794" max="1794" width="11" style="452" customWidth="1"/>
    <col min="1795" max="1795" width="14.28515625" style="452" customWidth="1"/>
    <col min="1796" max="1796" width="17.140625" style="452" customWidth="1"/>
    <col min="1797" max="1797" width="126.140625" style="452" customWidth="1"/>
    <col min="1798" max="1798" width="9.140625" style="452" customWidth="1"/>
    <col min="1799" max="2048" width="9.140625" style="452"/>
    <col min="2049" max="2049" width="16" style="452" customWidth="1"/>
    <col min="2050" max="2050" width="11" style="452" customWidth="1"/>
    <col min="2051" max="2051" width="14.28515625" style="452" customWidth="1"/>
    <col min="2052" max="2052" width="17.140625" style="452" customWidth="1"/>
    <col min="2053" max="2053" width="126.140625" style="452" customWidth="1"/>
    <col min="2054" max="2054" width="9.140625" style="452" customWidth="1"/>
    <col min="2055" max="2304" width="9.140625" style="452"/>
    <col min="2305" max="2305" width="16" style="452" customWidth="1"/>
    <col min="2306" max="2306" width="11" style="452" customWidth="1"/>
    <col min="2307" max="2307" width="14.28515625" style="452" customWidth="1"/>
    <col min="2308" max="2308" width="17.140625" style="452" customWidth="1"/>
    <col min="2309" max="2309" width="126.140625" style="452" customWidth="1"/>
    <col min="2310" max="2310" width="9.140625" style="452" customWidth="1"/>
    <col min="2311" max="2560" width="9.140625" style="452"/>
    <col min="2561" max="2561" width="16" style="452" customWidth="1"/>
    <col min="2562" max="2562" width="11" style="452" customWidth="1"/>
    <col min="2563" max="2563" width="14.28515625" style="452" customWidth="1"/>
    <col min="2564" max="2564" width="17.140625" style="452" customWidth="1"/>
    <col min="2565" max="2565" width="126.140625" style="452" customWidth="1"/>
    <col min="2566" max="2566" width="9.140625" style="452" customWidth="1"/>
    <col min="2567" max="2816" width="9.140625" style="452"/>
    <col min="2817" max="2817" width="16" style="452" customWidth="1"/>
    <col min="2818" max="2818" width="11" style="452" customWidth="1"/>
    <col min="2819" max="2819" width="14.28515625" style="452" customWidth="1"/>
    <col min="2820" max="2820" width="17.140625" style="452" customWidth="1"/>
    <col min="2821" max="2821" width="126.140625" style="452" customWidth="1"/>
    <col min="2822" max="2822" width="9.140625" style="452" customWidth="1"/>
    <col min="2823" max="3072" width="9.140625" style="452"/>
    <col min="3073" max="3073" width="16" style="452" customWidth="1"/>
    <col min="3074" max="3074" width="11" style="452" customWidth="1"/>
    <col min="3075" max="3075" width="14.28515625" style="452" customWidth="1"/>
    <col min="3076" max="3076" width="17.140625" style="452" customWidth="1"/>
    <col min="3077" max="3077" width="126.140625" style="452" customWidth="1"/>
    <col min="3078" max="3078" width="9.140625" style="452" customWidth="1"/>
    <col min="3079" max="3328" width="9.140625" style="452"/>
    <col min="3329" max="3329" width="16" style="452" customWidth="1"/>
    <col min="3330" max="3330" width="11" style="452" customWidth="1"/>
    <col min="3331" max="3331" width="14.28515625" style="452" customWidth="1"/>
    <col min="3332" max="3332" width="17.140625" style="452" customWidth="1"/>
    <col min="3333" max="3333" width="126.140625" style="452" customWidth="1"/>
    <col min="3334" max="3334" width="9.140625" style="452" customWidth="1"/>
    <col min="3335" max="3584" width="9.140625" style="452"/>
    <col min="3585" max="3585" width="16" style="452" customWidth="1"/>
    <col min="3586" max="3586" width="11" style="452" customWidth="1"/>
    <col min="3587" max="3587" width="14.28515625" style="452" customWidth="1"/>
    <col min="3588" max="3588" width="17.140625" style="452" customWidth="1"/>
    <col min="3589" max="3589" width="126.140625" style="452" customWidth="1"/>
    <col min="3590" max="3590" width="9.140625" style="452" customWidth="1"/>
    <col min="3591" max="3840" width="9.140625" style="452"/>
    <col min="3841" max="3841" width="16" style="452" customWidth="1"/>
    <col min="3842" max="3842" width="11" style="452" customWidth="1"/>
    <col min="3843" max="3843" width="14.28515625" style="452" customWidth="1"/>
    <col min="3844" max="3844" width="17.140625" style="452" customWidth="1"/>
    <col min="3845" max="3845" width="126.140625" style="452" customWidth="1"/>
    <col min="3846" max="3846" width="9.140625" style="452" customWidth="1"/>
    <col min="3847" max="4096" width="9.140625" style="452"/>
    <col min="4097" max="4097" width="16" style="452" customWidth="1"/>
    <col min="4098" max="4098" width="11" style="452" customWidth="1"/>
    <col min="4099" max="4099" width="14.28515625" style="452" customWidth="1"/>
    <col min="4100" max="4100" width="17.140625" style="452" customWidth="1"/>
    <col min="4101" max="4101" width="126.140625" style="452" customWidth="1"/>
    <col min="4102" max="4102" width="9.140625" style="452" customWidth="1"/>
    <col min="4103" max="4352" width="9.140625" style="452"/>
    <col min="4353" max="4353" width="16" style="452" customWidth="1"/>
    <col min="4354" max="4354" width="11" style="452" customWidth="1"/>
    <col min="4355" max="4355" width="14.28515625" style="452" customWidth="1"/>
    <col min="4356" max="4356" width="17.140625" style="452" customWidth="1"/>
    <col min="4357" max="4357" width="126.140625" style="452" customWidth="1"/>
    <col min="4358" max="4358" width="9.140625" style="452" customWidth="1"/>
    <col min="4359" max="4608" width="9.140625" style="452"/>
    <col min="4609" max="4609" width="16" style="452" customWidth="1"/>
    <col min="4610" max="4610" width="11" style="452" customWidth="1"/>
    <col min="4611" max="4611" width="14.28515625" style="452" customWidth="1"/>
    <col min="4612" max="4612" width="17.140625" style="452" customWidth="1"/>
    <col min="4613" max="4613" width="126.140625" style="452" customWidth="1"/>
    <col min="4614" max="4614" width="9.140625" style="452" customWidth="1"/>
    <col min="4615" max="4864" width="9.140625" style="452"/>
    <col min="4865" max="4865" width="16" style="452" customWidth="1"/>
    <col min="4866" max="4866" width="11" style="452" customWidth="1"/>
    <col min="4867" max="4867" width="14.28515625" style="452" customWidth="1"/>
    <col min="4868" max="4868" width="17.140625" style="452" customWidth="1"/>
    <col min="4869" max="4869" width="126.140625" style="452" customWidth="1"/>
    <col min="4870" max="4870" width="9.140625" style="452" customWidth="1"/>
    <col min="4871" max="5120" width="9.140625" style="452"/>
    <col min="5121" max="5121" width="16" style="452" customWidth="1"/>
    <col min="5122" max="5122" width="11" style="452" customWidth="1"/>
    <col min="5123" max="5123" width="14.28515625" style="452" customWidth="1"/>
    <col min="5124" max="5124" width="17.140625" style="452" customWidth="1"/>
    <col min="5125" max="5125" width="126.140625" style="452" customWidth="1"/>
    <col min="5126" max="5126" width="9.140625" style="452" customWidth="1"/>
    <col min="5127" max="5376" width="9.140625" style="452"/>
    <col min="5377" max="5377" width="16" style="452" customWidth="1"/>
    <col min="5378" max="5378" width="11" style="452" customWidth="1"/>
    <col min="5379" max="5379" width="14.28515625" style="452" customWidth="1"/>
    <col min="5380" max="5380" width="17.140625" style="452" customWidth="1"/>
    <col min="5381" max="5381" width="126.140625" style="452" customWidth="1"/>
    <col min="5382" max="5382" width="9.140625" style="452" customWidth="1"/>
    <col min="5383" max="5632" width="9.140625" style="452"/>
    <col min="5633" max="5633" width="16" style="452" customWidth="1"/>
    <col min="5634" max="5634" width="11" style="452" customWidth="1"/>
    <col min="5635" max="5635" width="14.28515625" style="452" customWidth="1"/>
    <col min="5636" max="5636" width="17.140625" style="452" customWidth="1"/>
    <col min="5637" max="5637" width="126.140625" style="452" customWidth="1"/>
    <col min="5638" max="5638" width="9.140625" style="452" customWidth="1"/>
    <col min="5639" max="5888" width="9.140625" style="452"/>
    <col min="5889" max="5889" width="16" style="452" customWidth="1"/>
    <col min="5890" max="5890" width="11" style="452" customWidth="1"/>
    <col min="5891" max="5891" width="14.28515625" style="452" customWidth="1"/>
    <col min="5892" max="5892" width="17.140625" style="452" customWidth="1"/>
    <col min="5893" max="5893" width="126.140625" style="452" customWidth="1"/>
    <col min="5894" max="5894" width="9.140625" style="452" customWidth="1"/>
    <col min="5895" max="6144" width="9.140625" style="452"/>
    <col min="6145" max="6145" width="16" style="452" customWidth="1"/>
    <col min="6146" max="6146" width="11" style="452" customWidth="1"/>
    <col min="6147" max="6147" width="14.28515625" style="452" customWidth="1"/>
    <col min="6148" max="6148" width="17.140625" style="452" customWidth="1"/>
    <col min="6149" max="6149" width="126.140625" style="452" customWidth="1"/>
    <col min="6150" max="6150" width="9.140625" style="452" customWidth="1"/>
    <col min="6151" max="6400" width="9.140625" style="452"/>
    <col min="6401" max="6401" width="16" style="452" customWidth="1"/>
    <col min="6402" max="6402" width="11" style="452" customWidth="1"/>
    <col min="6403" max="6403" width="14.28515625" style="452" customWidth="1"/>
    <col min="6404" max="6404" width="17.140625" style="452" customWidth="1"/>
    <col min="6405" max="6405" width="126.140625" style="452" customWidth="1"/>
    <col min="6406" max="6406" width="9.140625" style="452" customWidth="1"/>
    <col min="6407" max="6656" width="9.140625" style="452"/>
    <col min="6657" max="6657" width="16" style="452" customWidth="1"/>
    <col min="6658" max="6658" width="11" style="452" customWidth="1"/>
    <col min="6659" max="6659" width="14.28515625" style="452" customWidth="1"/>
    <col min="6660" max="6660" width="17.140625" style="452" customWidth="1"/>
    <col min="6661" max="6661" width="126.140625" style="452" customWidth="1"/>
    <col min="6662" max="6662" width="9.140625" style="452" customWidth="1"/>
    <col min="6663" max="6912" width="9.140625" style="452"/>
    <col min="6913" max="6913" width="16" style="452" customWidth="1"/>
    <col min="6914" max="6914" width="11" style="452" customWidth="1"/>
    <col min="6915" max="6915" width="14.28515625" style="452" customWidth="1"/>
    <col min="6916" max="6916" width="17.140625" style="452" customWidth="1"/>
    <col min="6917" max="6917" width="126.140625" style="452" customWidth="1"/>
    <col min="6918" max="6918" width="9.140625" style="452" customWidth="1"/>
    <col min="6919" max="7168" width="9.140625" style="452"/>
    <col min="7169" max="7169" width="16" style="452" customWidth="1"/>
    <col min="7170" max="7170" width="11" style="452" customWidth="1"/>
    <col min="7171" max="7171" width="14.28515625" style="452" customWidth="1"/>
    <col min="7172" max="7172" width="17.140625" style="452" customWidth="1"/>
    <col min="7173" max="7173" width="126.140625" style="452" customWidth="1"/>
    <col min="7174" max="7174" width="9.140625" style="452" customWidth="1"/>
    <col min="7175" max="7424" width="9.140625" style="452"/>
    <col min="7425" max="7425" width="16" style="452" customWidth="1"/>
    <col min="7426" max="7426" width="11" style="452" customWidth="1"/>
    <col min="7427" max="7427" width="14.28515625" style="452" customWidth="1"/>
    <col min="7428" max="7428" width="17.140625" style="452" customWidth="1"/>
    <col min="7429" max="7429" width="126.140625" style="452" customWidth="1"/>
    <col min="7430" max="7430" width="9.140625" style="452" customWidth="1"/>
    <col min="7431" max="7680" width="9.140625" style="452"/>
    <col min="7681" max="7681" width="16" style="452" customWidth="1"/>
    <col min="7682" max="7682" width="11" style="452" customWidth="1"/>
    <col min="7683" max="7683" width="14.28515625" style="452" customWidth="1"/>
    <col min="7684" max="7684" width="17.140625" style="452" customWidth="1"/>
    <col min="7685" max="7685" width="126.140625" style="452" customWidth="1"/>
    <col min="7686" max="7686" width="9.140625" style="452" customWidth="1"/>
    <col min="7687" max="7936" width="9.140625" style="452"/>
    <col min="7937" max="7937" width="16" style="452" customWidth="1"/>
    <col min="7938" max="7938" width="11" style="452" customWidth="1"/>
    <col min="7939" max="7939" width="14.28515625" style="452" customWidth="1"/>
    <col min="7940" max="7940" width="17.140625" style="452" customWidth="1"/>
    <col min="7941" max="7941" width="126.140625" style="452" customWidth="1"/>
    <col min="7942" max="7942" width="9.140625" style="452" customWidth="1"/>
    <col min="7943" max="8192" width="9.140625" style="452"/>
    <col min="8193" max="8193" width="16" style="452" customWidth="1"/>
    <col min="8194" max="8194" width="11" style="452" customWidth="1"/>
    <col min="8195" max="8195" width="14.28515625" style="452" customWidth="1"/>
    <col min="8196" max="8196" width="17.140625" style="452" customWidth="1"/>
    <col min="8197" max="8197" width="126.140625" style="452" customWidth="1"/>
    <col min="8198" max="8198" width="9.140625" style="452" customWidth="1"/>
    <col min="8199" max="8448" width="9.140625" style="452"/>
    <col min="8449" max="8449" width="16" style="452" customWidth="1"/>
    <col min="8450" max="8450" width="11" style="452" customWidth="1"/>
    <col min="8451" max="8451" width="14.28515625" style="452" customWidth="1"/>
    <col min="8452" max="8452" width="17.140625" style="452" customWidth="1"/>
    <col min="8453" max="8453" width="126.140625" style="452" customWidth="1"/>
    <col min="8454" max="8454" width="9.140625" style="452" customWidth="1"/>
    <col min="8455" max="8704" width="9.140625" style="452"/>
    <col min="8705" max="8705" width="16" style="452" customWidth="1"/>
    <col min="8706" max="8706" width="11" style="452" customWidth="1"/>
    <col min="8707" max="8707" width="14.28515625" style="452" customWidth="1"/>
    <col min="8708" max="8708" width="17.140625" style="452" customWidth="1"/>
    <col min="8709" max="8709" width="126.140625" style="452" customWidth="1"/>
    <col min="8710" max="8710" width="9.140625" style="452" customWidth="1"/>
    <col min="8711" max="8960" width="9.140625" style="452"/>
    <col min="8961" max="8961" width="16" style="452" customWidth="1"/>
    <col min="8962" max="8962" width="11" style="452" customWidth="1"/>
    <col min="8963" max="8963" width="14.28515625" style="452" customWidth="1"/>
    <col min="8964" max="8964" width="17.140625" style="452" customWidth="1"/>
    <col min="8965" max="8965" width="126.140625" style="452" customWidth="1"/>
    <col min="8966" max="8966" width="9.140625" style="452" customWidth="1"/>
    <col min="8967" max="9216" width="9.140625" style="452"/>
    <col min="9217" max="9217" width="16" style="452" customWidth="1"/>
    <col min="9218" max="9218" width="11" style="452" customWidth="1"/>
    <col min="9219" max="9219" width="14.28515625" style="452" customWidth="1"/>
    <col min="9220" max="9220" width="17.140625" style="452" customWidth="1"/>
    <col min="9221" max="9221" width="126.140625" style="452" customWidth="1"/>
    <col min="9222" max="9222" width="9.140625" style="452" customWidth="1"/>
    <col min="9223" max="9472" width="9.140625" style="452"/>
    <col min="9473" max="9473" width="16" style="452" customWidth="1"/>
    <col min="9474" max="9474" width="11" style="452" customWidth="1"/>
    <col min="9475" max="9475" width="14.28515625" style="452" customWidth="1"/>
    <col min="9476" max="9476" width="17.140625" style="452" customWidth="1"/>
    <col min="9477" max="9477" width="126.140625" style="452" customWidth="1"/>
    <col min="9478" max="9478" width="9.140625" style="452" customWidth="1"/>
    <col min="9479" max="9728" width="9.140625" style="452"/>
    <col min="9729" max="9729" width="16" style="452" customWidth="1"/>
    <col min="9730" max="9730" width="11" style="452" customWidth="1"/>
    <col min="9731" max="9731" width="14.28515625" style="452" customWidth="1"/>
    <col min="9732" max="9732" width="17.140625" style="452" customWidth="1"/>
    <col min="9733" max="9733" width="126.140625" style="452" customWidth="1"/>
    <col min="9734" max="9734" width="9.140625" style="452" customWidth="1"/>
    <col min="9735" max="9984" width="9.140625" style="452"/>
    <col min="9985" max="9985" width="16" style="452" customWidth="1"/>
    <col min="9986" max="9986" width="11" style="452" customWidth="1"/>
    <col min="9987" max="9987" width="14.28515625" style="452" customWidth="1"/>
    <col min="9988" max="9988" width="17.140625" style="452" customWidth="1"/>
    <col min="9989" max="9989" width="126.140625" style="452" customWidth="1"/>
    <col min="9990" max="9990" width="9.140625" style="452" customWidth="1"/>
    <col min="9991" max="10240" width="9.140625" style="452"/>
    <col min="10241" max="10241" width="16" style="452" customWidth="1"/>
    <col min="10242" max="10242" width="11" style="452" customWidth="1"/>
    <col min="10243" max="10243" width="14.28515625" style="452" customWidth="1"/>
    <col min="10244" max="10244" width="17.140625" style="452" customWidth="1"/>
    <col min="10245" max="10245" width="126.140625" style="452" customWidth="1"/>
    <col min="10246" max="10246" width="9.140625" style="452" customWidth="1"/>
    <col min="10247" max="10496" width="9.140625" style="452"/>
    <col min="10497" max="10497" width="16" style="452" customWidth="1"/>
    <col min="10498" max="10498" width="11" style="452" customWidth="1"/>
    <col min="10499" max="10499" width="14.28515625" style="452" customWidth="1"/>
    <col min="10500" max="10500" width="17.140625" style="452" customWidth="1"/>
    <col min="10501" max="10501" width="126.140625" style="452" customWidth="1"/>
    <col min="10502" max="10502" width="9.140625" style="452" customWidth="1"/>
    <col min="10503" max="10752" width="9.140625" style="452"/>
    <col min="10753" max="10753" width="16" style="452" customWidth="1"/>
    <col min="10754" max="10754" width="11" style="452" customWidth="1"/>
    <col min="10755" max="10755" width="14.28515625" style="452" customWidth="1"/>
    <col min="10756" max="10756" width="17.140625" style="452" customWidth="1"/>
    <col min="10757" max="10757" width="126.140625" style="452" customWidth="1"/>
    <col min="10758" max="10758" width="9.140625" style="452" customWidth="1"/>
    <col min="10759" max="11008" width="9.140625" style="452"/>
    <col min="11009" max="11009" width="16" style="452" customWidth="1"/>
    <col min="11010" max="11010" width="11" style="452" customWidth="1"/>
    <col min="11011" max="11011" width="14.28515625" style="452" customWidth="1"/>
    <col min="11012" max="11012" width="17.140625" style="452" customWidth="1"/>
    <col min="11013" max="11013" width="126.140625" style="452" customWidth="1"/>
    <col min="11014" max="11014" width="9.140625" style="452" customWidth="1"/>
    <col min="11015" max="11264" width="9.140625" style="452"/>
    <col min="11265" max="11265" width="16" style="452" customWidth="1"/>
    <col min="11266" max="11266" width="11" style="452" customWidth="1"/>
    <col min="11267" max="11267" width="14.28515625" style="452" customWidth="1"/>
    <col min="11268" max="11268" width="17.140625" style="452" customWidth="1"/>
    <col min="11269" max="11269" width="126.140625" style="452" customWidth="1"/>
    <col min="11270" max="11270" width="9.140625" style="452" customWidth="1"/>
    <col min="11271" max="11520" width="9.140625" style="452"/>
    <col min="11521" max="11521" width="16" style="452" customWidth="1"/>
    <col min="11522" max="11522" width="11" style="452" customWidth="1"/>
    <col min="11523" max="11523" width="14.28515625" style="452" customWidth="1"/>
    <col min="11524" max="11524" width="17.140625" style="452" customWidth="1"/>
    <col min="11525" max="11525" width="126.140625" style="452" customWidth="1"/>
    <col min="11526" max="11526" width="9.140625" style="452" customWidth="1"/>
    <col min="11527" max="11776" width="9.140625" style="452"/>
    <col min="11777" max="11777" width="16" style="452" customWidth="1"/>
    <col min="11778" max="11778" width="11" style="452" customWidth="1"/>
    <col min="11779" max="11779" width="14.28515625" style="452" customWidth="1"/>
    <col min="11780" max="11780" width="17.140625" style="452" customWidth="1"/>
    <col min="11781" max="11781" width="126.140625" style="452" customWidth="1"/>
    <col min="11782" max="11782" width="9.140625" style="452" customWidth="1"/>
    <col min="11783" max="12032" width="9.140625" style="452"/>
    <col min="12033" max="12033" width="16" style="452" customWidth="1"/>
    <col min="12034" max="12034" width="11" style="452" customWidth="1"/>
    <col min="12035" max="12035" width="14.28515625" style="452" customWidth="1"/>
    <col min="12036" max="12036" width="17.140625" style="452" customWidth="1"/>
    <col min="12037" max="12037" width="126.140625" style="452" customWidth="1"/>
    <col min="12038" max="12038" width="9.140625" style="452" customWidth="1"/>
    <col min="12039" max="12288" width="9.140625" style="452"/>
    <col min="12289" max="12289" width="16" style="452" customWidth="1"/>
    <col min="12290" max="12290" width="11" style="452" customWidth="1"/>
    <col min="12291" max="12291" width="14.28515625" style="452" customWidth="1"/>
    <col min="12292" max="12292" width="17.140625" style="452" customWidth="1"/>
    <col min="12293" max="12293" width="126.140625" style="452" customWidth="1"/>
    <col min="12294" max="12294" width="9.140625" style="452" customWidth="1"/>
    <col min="12295" max="12544" width="9.140625" style="452"/>
    <col min="12545" max="12545" width="16" style="452" customWidth="1"/>
    <col min="12546" max="12546" width="11" style="452" customWidth="1"/>
    <col min="12547" max="12547" width="14.28515625" style="452" customWidth="1"/>
    <col min="12548" max="12548" width="17.140625" style="452" customWidth="1"/>
    <col min="12549" max="12549" width="126.140625" style="452" customWidth="1"/>
    <col min="12550" max="12550" width="9.140625" style="452" customWidth="1"/>
    <col min="12551" max="12800" width="9.140625" style="452"/>
    <col min="12801" max="12801" width="16" style="452" customWidth="1"/>
    <col min="12802" max="12802" width="11" style="452" customWidth="1"/>
    <col min="12803" max="12803" width="14.28515625" style="452" customWidth="1"/>
    <col min="12804" max="12804" width="17.140625" style="452" customWidth="1"/>
    <col min="12805" max="12805" width="126.140625" style="452" customWidth="1"/>
    <col min="12806" max="12806" width="9.140625" style="452" customWidth="1"/>
    <col min="12807" max="13056" width="9.140625" style="452"/>
    <col min="13057" max="13057" width="16" style="452" customWidth="1"/>
    <col min="13058" max="13058" width="11" style="452" customWidth="1"/>
    <col min="13059" max="13059" width="14.28515625" style="452" customWidth="1"/>
    <col min="13060" max="13060" width="17.140625" style="452" customWidth="1"/>
    <col min="13061" max="13061" width="126.140625" style="452" customWidth="1"/>
    <col min="13062" max="13062" width="9.140625" style="452" customWidth="1"/>
    <col min="13063" max="13312" width="9.140625" style="452"/>
    <col min="13313" max="13313" width="16" style="452" customWidth="1"/>
    <col min="13314" max="13314" width="11" style="452" customWidth="1"/>
    <col min="13315" max="13315" width="14.28515625" style="452" customWidth="1"/>
    <col min="13316" max="13316" width="17.140625" style="452" customWidth="1"/>
    <col min="13317" max="13317" width="126.140625" style="452" customWidth="1"/>
    <col min="13318" max="13318" width="9.140625" style="452" customWidth="1"/>
    <col min="13319" max="13568" width="9.140625" style="452"/>
    <col min="13569" max="13569" width="16" style="452" customWidth="1"/>
    <col min="13570" max="13570" width="11" style="452" customWidth="1"/>
    <col min="13571" max="13571" width="14.28515625" style="452" customWidth="1"/>
    <col min="13572" max="13572" width="17.140625" style="452" customWidth="1"/>
    <col min="13573" max="13573" width="126.140625" style="452" customWidth="1"/>
    <col min="13574" max="13574" width="9.140625" style="452" customWidth="1"/>
    <col min="13575" max="13824" width="9.140625" style="452"/>
    <col min="13825" max="13825" width="16" style="452" customWidth="1"/>
    <col min="13826" max="13826" width="11" style="452" customWidth="1"/>
    <col min="13827" max="13827" width="14.28515625" style="452" customWidth="1"/>
    <col min="13828" max="13828" width="17.140625" style="452" customWidth="1"/>
    <col min="13829" max="13829" width="126.140625" style="452" customWidth="1"/>
    <col min="13830" max="13830" width="9.140625" style="452" customWidth="1"/>
    <col min="13831" max="14080" width="9.140625" style="452"/>
    <col min="14081" max="14081" width="16" style="452" customWidth="1"/>
    <col min="14082" max="14082" width="11" style="452" customWidth="1"/>
    <col min="14083" max="14083" width="14.28515625" style="452" customWidth="1"/>
    <col min="14084" max="14084" width="17.140625" style="452" customWidth="1"/>
    <col min="14085" max="14085" width="126.140625" style="452" customWidth="1"/>
    <col min="14086" max="14086" width="9.140625" style="452" customWidth="1"/>
    <col min="14087" max="14336" width="9.140625" style="452"/>
    <col min="14337" max="14337" width="16" style="452" customWidth="1"/>
    <col min="14338" max="14338" width="11" style="452" customWidth="1"/>
    <col min="14339" max="14339" width="14.28515625" style="452" customWidth="1"/>
    <col min="14340" max="14340" width="17.140625" style="452" customWidth="1"/>
    <col min="14341" max="14341" width="126.140625" style="452" customWidth="1"/>
    <col min="14342" max="14342" width="9.140625" style="452" customWidth="1"/>
    <col min="14343" max="14592" width="9.140625" style="452"/>
    <col min="14593" max="14593" width="16" style="452" customWidth="1"/>
    <col min="14594" max="14594" width="11" style="452" customWidth="1"/>
    <col min="14595" max="14595" width="14.28515625" style="452" customWidth="1"/>
    <col min="14596" max="14596" width="17.140625" style="452" customWidth="1"/>
    <col min="14597" max="14597" width="126.140625" style="452" customWidth="1"/>
    <col min="14598" max="14598" width="9.140625" style="452" customWidth="1"/>
    <col min="14599" max="14848" width="9.140625" style="452"/>
    <col min="14849" max="14849" width="16" style="452" customWidth="1"/>
    <col min="14850" max="14850" width="11" style="452" customWidth="1"/>
    <col min="14851" max="14851" width="14.28515625" style="452" customWidth="1"/>
    <col min="14852" max="14852" width="17.140625" style="452" customWidth="1"/>
    <col min="14853" max="14853" width="126.140625" style="452" customWidth="1"/>
    <col min="14854" max="14854" width="9.140625" style="452" customWidth="1"/>
    <col min="14855" max="15104" width="9.140625" style="452"/>
    <col min="15105" max="15105" width="16" style="452" customWidth="1"/>
    <col min="15106" max="15106" width="11" style="452" customWidth="1"/>
    <col min="15107" max="15107" width="14.28515625" style="452" customWidth="1"/>
    <col min="15108" max="15108" width="17.140625" style="452" customWidth="1"/>
    <col min="15109" max="15109" width="126.140625" style="452" customWidth="1"/>
    <col min="15110" max="15110" width="9.140625" style="452" customWidth="1"/>
    <col min="15111" max="15360" width="9.140625" style="452"/>
    <col min="15361" max="15361" width="16" style="452" customWidth="1"/>
    <col min="15362" max="15362" width="11" style="452" customWidth="1"/>
    <col min="15363" max="15363" width="14.28515625" style="452" customWidth="1"/>
    <col min="15364" max="15364" width="17.140625" style="452" customWidth="1"/>
    <col min="15365" max="15365" width="126.140625" style="452" customWidth="1"/>
    <col min="15366" max="15366" width="9.140625" style="452" customWidth="1"/>
    <col min="15367" max="15616" width="9.140625" style="452"/>
    <col min="15617" max="15617" width="16" style="452" customWidth="1"/>
    <col min="15618" max="15618" width="11" style="452" customWidth="1"/>
    <col min="15619" max="15619" width="14.28515625" style="452" customWidth="1"/>
    <col min="15620" max="15620" width="17.140625" style="452" customWidth="1"/>
    <col min="15621" max="15621" width="126.140625" style="452" customWidth="1"/>
    <col min="15622" max="15622" width="9.140625" style="452" customWidth="1"/>
    <col min="15623" max="15872" width="9.140625" style="452"/>
    <col min="15873" max="15873" width="16" style="452" customWidth="1"/>
    <col min="15874" max="15874" width="11" style="452" customWidth="1"/>
    <col min="15875" max="15875" width="14.28515625" style="452" customWidth="1"/>
    <col min="15876" max="15876" width="17.140625" style="452" customWidth="1"/>
    <col min="15877" max="15877" width="126.140625" style="452" customWidth="1"/>
    <col min="15878" max="15878" width="9.140625" style="452" customWidth="1"/>
    <col min="15879" max="16128" width="9.140625" style="452"/>
    <col min="16129" max="16129" width="16" style="452" customWidth="1"/>
    <col min="16130" max="16130" width="11" style="452" customWidth="1"/>
    <col min="16131" max="16131" width="14.28515625" style="452" customWidth="1"/>
    <col min="16132" max="16132" width="17.140625" style="452" customWidth="1"/>
    <col min="16133" max="16133" width="126.140625" style="452" customWidth="1"/>
    <col min="16134" max="16134" width="9.140625" style="452" customWidth="1"/>
    <col min="16135" max="16384" width="9.140625" style="452"/>
  </cols>
  <sheetData>
    <row r="1" spans="1:5" ht="33.75" customHeight="1" x14ac:dyDescent="0.2">
      <c r="A1" s="447"/>
      <c r="B1" s="448"/>
      <c r="C1" s="449"/>
      <c r="D1" s="450"/>
      <c r="E1" s="451" t="s">
        <v>930</v>
      </c>
    </row>
    <row r="2" spans="1:5" ht="37.5" customHeight="1" x14ac:dyDescent="0.2">
      <c r="A2" s="872" t="s">
        <v>934</v>
      </c>
      <c r="B2" s="872"/>
      <c r="C2" s="872"/>
      <c r="D2" s="872"/>
      <c r="E2" s="872"/>
    </row>
    <row r="3" spans="1:5" ht="15" x14ac:dyDescent="0.2">
      <c r="A3" s="873" t="s">
        <v>734</v>
      </c>
      <c r="B3" s="874"/>
      <c r="C3" s="874"/>
      <c r="D3" s="874"/>
      <c r="E3" s="874"/>
    </row>
    <row r="4" spans="1:5" ht="16.5" thickBot="1" x14ac:dyDescent="0.25">
      <c r="A4" s="875" t="s">
        <v>582</v>
      </c>
      <c r="B4" s="875"/>
      <c r="C4" s="875"/>
      <c r="D4" s="453"/>
      <c r="E4" s="453"/>
    </row>
    <row r="5" spans="1:5" ht="16.5" hidden="1" thickBot="1" x14ac:dyDescent="0.25">
      <c r="A5" s="876" t="s">
        <v>583</v>
      </c>
      <c r="B5" s="877"/>
      <c r="C5" s="877"/>
      <c r="D5" s="453"/>
      <c r="E5" s="453"/>
    </row>
    <row r="6" spans="1:5" s="459" customFormat="1" ht="63.75" customHeight="1" thickBot="1" x14ac:dyDescent="0.25">
      <c r="A6" s="454" t="s">
        <v>584</v>
      </c>
      <c r="B6" s="455" t="s">
        <v>585</v>
      </c>
      <c r="C6" s="456" t="s">
        <v>586</v>
      </c>
      <c r="D6" s="457" t="s">
        <v>587</v>
      </c>
      <c r="E6" s="458" t="s">
        <v>588</v>
      </c>
    </row>
    <row r="7" spans="1:5" s="459" customFormat="1" ht="40.9" customHeight="1" x14ac:dyDescent="0.2">
      <c r="A7" s="460" t="s">
        <v>589</v>
      </c>
      <c r="B7" s="461" t="s">
        <v>17</v>
      </c>
      <c r="C7" s="559">
        <v>49000</v>
      </c>
      <c r="D7" s="462" t="s">
        <v>914</v>
      </c>
      <c r="E7" s="463" t="s">
        <v>911</v>
      </c>
    </row>
    <row r="8" spans="1:5" s="459" customFormat="1" ht="94.5" hidden="1" x14ac:dyDescent="0.2">
      <c r="A8" s="460" t="s">
        <v>589</v>
      </c>
      <c r="B8" s="461" t="s">
        <v>17</v>
      </c>
      <c r="C8" s="464"/>
      <c r="D8" s="462" t="s">
        <v>811</v>
      </c>
      <c r="E8" s="463" t="s">
        <v>863</v>
      </c>
    </row>
    <row r="9" spans="1:5" s="465" customFormat="1" ht="94.5" hidden="1" x14ac:dyDescent="0.2">
      <c r="A9" s="460" t="s">
        <v>589</v>
      </c>
      <c r="B9" s="461" t="s">
        <v>17</v>
      </c>
      <c r="C9" s="464"/>
      <c r="D9" s="462" t="s">
        <v>811</v>
      </c>
      <c r="E9" s="463" t="s">
        <v>865</v>
      </c>
    </row>
    <row r="10" spans="1:5" s="465" customFormat="1" ht="63" hidden="1" x14ac:dyDescent="0.2">
      <c r="A10" s="460" t="s">
        <v>589</v>
      </c>
      <c r="B10" s="461" t="s">
        <v>17</v>
      </c>
      <c r="C10" s="464"/>
      <c r="D10" s="462" t="s">
        <v>591</v>
      </c>
      <c r="E10" s="463" t="s">
        <v>592</v>
      </c>
    </row>
    <row r="11" spans="1:5" s="465" customFormat="1" ht="78.75" hidden="1" x14ac:dyDescent="0.2">
      <c r="A11" s="466" t="s">
        <v>589</v>
      </c>
      <c r="B11" s="461" t="s">
        <v>17</v>
      </c>
      <c r="C11" s="467"/>
      <c r="D11" s="462" t="s">
        <v>591</v>
      </c>
      <c r="E11" s="463" t="s">
        <v>593</v>
      </c>
    </row>
    <row r="12" spans="1:5" s="465" customFormat="1" ht="78.75" hidden="1" x14ac:dyDescent="0.2">
      <c r="A12" s="466" t="s">
        <v>589</v>
      </c>
      <c r="B12" s="468" t="s">
        <v>17</v>
      </c>
      <c r="C12" s="467"/>
      <c r="D12" s="469" t="s">
        <v>591</v>
      </c>
      <c r="E12" s="463" t="s">
        <v>594</v>
      </c>
    </row>
    <row r="13" spans="1:5" s="465" customFormat="1" ht="78.75" hidden="1" x14ac:dyDescent="0.2">
      <c r="A13" s="639" t="s">
        <v>589</v>
      </c>
      <c r="B13" s="482" t="s">
        <v>23</v>
      </c>
      <c r="C13" s="492"/>
      <c r="D13" s="462" t="s">
        <v>741</v>
      </c>
      <c r="E13" s="470" t="s">
        <v>751</v>
      </c>
    </row>
    <row r="14" spans="1:5" s="465" customFormat="1" ht="78.75" hidden="1" x14ac:dyDescent="0.2">
      <c r="A14" s="639" t="s">
        <v>589</v>
      </c>
      <c r="B14" s="482" t="s">
        <v>23</v>
      </c>
      <c r="C14" s="492"/>
      <c r="D14" s="469" t="s">
        <v>595</v>
      </c>
      <c r="E14" s="470" t="s">
        <v>742</v>
      </c>
    </row>
    <row r="15" spans="1:5" s="465" customFormat="1" ht="47.25" hidden="1" x14ac:dyDescent="0.2">
      <c r="A15" s="639" t="s">
        <v>589</v>
      </c>
      <c r="B15" s="482" t="s">
        <v>23</v>
      </c>
      <c r="C15" s="492"/>
      <c r="D15" s="469" t="s">
        <v>595</v>
      </c>
      <c r="E15" s="470" t="s">
        <v>596</v>
      </c>
    </row>
    <row r="16" spans="1:5" s="465" customFormat="1" ht="110.25" hidden="1" x14ac:dyDescent="0.2">
      <c r="A16" s="639" t="s">
        <v>589</v>
      </c>
      <c r="B16" s="482" t="s">
        <v>403</v>
      </c>
      <c r="C16" s="491"/>
      <c r="D16" s="462" t="s">
        <v>811</v>
      </c>
      <c r="E16" s="463" t="s">
        <v>845</v>
      </c>
    </row>
    <row r="17" spans="1:5" s="465" customFormat="1" ht="110.25" hidden="1" x14ac:dyDescent="0.2">
      <c r="A17" s="639" t="s">
        <v>687</v>
      </c>
      <c r="B17" s="468" t="s">
        <v>810</v>
      </c>
      <c r="C17" s="491"/>
      <c r="D17" s="462" t="s">
        <v>811</v>
      </c>
      <c r="E17" s="463" t="s">
        <v>846</v>
      </c>
    </row>
    <row r="18" spans="1:5" s="465" customFormat="1" ht="94.5" hidden="1" x14ac:dyDescent="0.2">
      <c r="A18" s="639" t="s">
        <v>589</v>
      </c>
      <c r="B18" s="482" t="s">
        <v>27</v>
      </c>
      <c r="C18" s="491"/>
      <c r="D18" s="462" t="s">
        <v>811</v>
      </c>
      <c r="E18" s="463" t="s">
        <v>847</v>
      </c>
    </row>
    <row r="19" spans="1:5" s="465" customFormat="1" ht="94.5" hidden="1" x14ac:dyDescent="0.2">
      <c r="A19" s="639" t="s">
        <v>687</v>
      </c>
      <c r="B19" s="482" t="s">
        <v>819</v>
      </c>
      <c r="C19" s="491"/>
      <c r="D19" s="462" t="s">
        <v>811</v>
      </c>
      <c r="E19" s="463" t="s">
        <v>848</v>
      </c>
    </row>
    <row r="20" spans="1:5" s="465" customFormat="1" ht="173.25" hidden="1" x14ac:dyDescent="0.2">
      <c r="A20" s="639" t="s">
        <v>589</v>
      </c>
      <c r="B20" s="482" t="s">
        <v>33</v>
      </c>
      <c r="C20" s="658"/>
      <c r="D20" s="462" t="s">
        <v>811</v>
      </c>
      <c r="E20" s="470" t="s">
        <v>887</v>
      </c>
    </row>
    <row r="21" spans="1:5" s="465" customFormat="1" ht="63" x14ac:dyDescent="0.2">
      <c r="A21" s="460" t="s">
        <v>589</v>
      </c>
      <c r="B21" s="482" t="s">
        <v>33</v>
      </c>
      <c r="C21" s="491">
        <f>60000+5000</f>
        <v>65000</v>
      </c>
      <c r="D21" s="462" t="s">
        <v>895</v>
      </c>
      <c r="E21" s="518" t="s">
        <v>920</v>
      </c>
    </row>
    <row r="22" spans="1:5" s="465" customFormat="1" ht="173.25" hidden="1" x14ac:dyDescent="0.2">
      <c r="A22" s="639" t="s">
        <v>589</v>
      </c>
      <c r="B22" s="640" t="s">
        <v>411</v>
      </c>
      <c r="C22" s="492"/>
      <c r="D22" s="462" t="s">
        <v>811</v>
      </c>
      <c r="E22" s="470" t="s">
        <v>859</v>
      </c>
    </row>
    <row r="23" spans="1:5" s="465" customFormat="1" ht="173.25" hidden="1" x14ac:dyDescent="0.2">
      <c r="A23" s="466" t="s">
        <v>687</v>
      </c>
      <c r="B23" s="474" t="s">
        <v>818</v>
      </c>
      <c r="C23" s="467"/>
      <c r="D23" s="462" t="s">
        <v>811</v>
      </c>
      <c r="E23" s="470" t="s">
        <v>860</v>
      </c>
    </row>
    <row r="24" spans="1:5" s="465" customFormat="1" ht="94.5" hidden="1" x14ac:dyDescent="0.2">
      <c r="A24" s="466" t="s">
        <v>589</v>
      </c>
      <c r="B24" s="474" t="s">
        <v>46</v>
      </c>
      <c r="C24" s="467"/>
      <c r="D24" s="462" t="s">
        <v>811</v>
      </c>
      <c r="E24" s="463" t="s">
        <v>849</v>
      </c>
    </row>
    <row r="25" spans="1:5" s="465" customFormat="1" ht="81.599999999999994" hidden="1" customHeight="1" x14ac:dyDescent="0.2">
      <c r="A25" s="466" t="s">
        <v>687</v>
      </c>
      <c r="B25" s="474" t="s">
        <v>820</v>
      </c>
      <c r="C25" s="467"/>
      <c r="D25" s="462" t="s">
        <v>811</v>
      </c>
      <c r="E25" s="463" t="s">
        <v>828</v>
      </c>
    </row>
    <row r="26" spans="1:5" s="465" customFormat="1" ht="110.25" hidden="1" x14ac:dyDescent="0.2">
      <c r="A26" s="466" t="s">
        <v>589</v>
      </c>
      <c r="B26" s="474" t="s">
        <v>51</v>
      </c>
      <c r="C26" s="479"/>
      <c r="D26" s="483" t="s">
        <v>811</v>
      </c>
      <c r="E26" s="470" t="s">
        <v>850</v>
      </c>
    </row>
    <row r="27" spans="1:5" s="465" customFormat="1" ht="110.25" hidden="1" x14ac:dyDescent="0.2">
      <c r="A27" s="466" t="s">
        <v>687</v>
      </c>
      <c r="B27" s="474" t="s">
        <v>821</v>
      </c>
      <c r="C27" s="479"/>
      <c r="D27" s="483" t="s">
        <v>811</v>
      </c>
      <c r="E27" s="470" t="s">
        <v>829</v>
      </c>
    </row>
    <row r="28" spans="1:5" s="465" customFormat="1" ht="126" hidden="1" x14ac:dyDescent="0.2">
      <c r="A28" s="466" t="s">
        <v>589</v>
      </c>
      <c r="B28" s="474" t="s">
        <v>55</v>
      </c>
      <c r="C28" s="479"/>
      <c r="D28" s="483" t="s">
        <v>811</v>
      </c>
      <c r="E28" s="470" t="s">
        <v>885</v>
      </c>
    </row>
    <row r="29" spans="1:5" s="465" customFormat="1" ht="126" hidden="1" x14ac:dyDescent="0.2">
      <c r="A29" s="466" t="s">
        <v>687</v>
      </c>
      <c r="B29" s="474" t="s">
        <v>822</v>
      </c>
      <c r="C29" s="479"/>
      <c r="D29" s="483" t="s">
        <v>811</v>
      </c>
      <c r="E29" s="470" t="s">
        <v>886</v>
      </c>
    </row>
    <row r="30" spans="1:5" s="465" customFormat="1" ht="126" x14ac:dyDescent="0.2">
      <c r="A30" s="639" t="s">
        <v>687</v>
      </c>
      <c r="B30" s="474" t="s">
        <v>823</v>
      </c>
      <c r="C30" s="467">
        <v>-249000</v>
      </c>
      <c r="D30" s="462" t="s">
        <v>926</v>
      </c>
      <c r="E30" s="470" t="s">
        <v>929</v>
      </c>
    </row>
    <row r="31" spans="1:5" s="465" customFormat="1" ht="126" x14ac:dyDescent="0.2">
      <c r="A31" s="758" t="s">
        <v>16</v>
      </c>
      <c r="B31" s="474" t="s">
        <v>59</v>
      </c>
      <c r="C31" s="467">
        <v>249000</v>
      </c>
      <c r="D31" s="462" t="s">
        <v>926</v>
      </c>
      <c r="E31" s="470" t="s">
        <v>928</v>
      </c>
    </row>
    <row r="32" spans="1:5" s="465" customFormat="1" ht="110.25" hidden="1" x14ac:dyDescent="0.2">
      <c r="A32" s="466" t="s">
        <v>589</v>
      </c>
      <c r="B32" s="468" t="s">
        <v>63</v>
      </c>
      <c r="C32" s="467"/>
      <c r="D32" s="462" t="s">
        <v>811</v>
      </c>
      <c r="E32" s="470" t="s">
        <v>835</v>
      </c>
    </row>
    <row r="33" spans="1:5" s="465" customFormat="1" ht="110.25" hidden="1" x14ac:dyDescent="0.2">
      <c r="A33" s="466" t="s">
        <v>687</v>
      </c>
      <c r="B33" s="468" t="s">
        <v>824</v>
      </c>
      <c r="C33" s="467"/>
      <c r="D33" s="462" t="s">
        <v>811</v>
      </c>
      <c r="E33" s="470" t="s">
        <v>851</v>
      </c>
    </row>
    <row r="34" spans="1:5" s="465" customFormat="1" ht="47.25" hidden="1" x14ac:dyDescent="0.2">
      <c r="A34" s="466" t="s">
        <v>589</v>
      </c>
      <c r="B34" s="468" t="s">
        <v>63</v>
      </c>
      <c r="C34" s="467"/>
      <c r="D34" s="462" t="s">
        <v>598</v>
      </c>
      <c r="E34" s="475" t="s">
        <v>599</v>
      </c>
    </row>
    <row r="35" spans="1:5" s="465" customFormat="1" ht="78.75" hidden="1" x14ac:dyDescent="0.2">
      <c r="A35" s="466" t="s">
        <v>589</v>
      </c>
      <c r="B35" s="468" t="s">
        <v>63</v>
      </c>
      <c r="C35" s="467"/>
      <c r="D35" s="469" t="s">
        <v>595</v>
      </c>
      <c r="E35" s="473" t="s">
        <v>600</v>
      </c>
    </row>
    <row r="36" spans="1:5" s="465" customFormat="1" ht="31.5" hidden="1" x14ac:dyDescent="0.2">
      <c r="A36" s="466" t="s">
        <v>589</v>
      </c>
      <c r="B36" s="468" t="s">
        <v>75</v>
      </c>
      <c r="C36" s="467"/>
      <c r="D36" s="462" t="s">
        <v>601</v>
      </c>
      <c r="E36" s="473" t="s">
        <v>602</v>
      </c>
    </row>
    <row r="37" spans="1:5" s="465" customFormat="1" ht="63" hidden="1" x14ac:dyDescent="0.2">
      <c r="A37" s="466" t="s">
        <v>589</v>
      </c>
      <c r="B37" s="468" t="s">
        <v>75</v>
      </c>
      <c r="C37" s="467"/>
      <c r="D37" s="462" t="s">
        <v>601</v>
      </c>
      <c r="E37" s="463" t="s">
        <v>603</v>
      </c>
    </row>
    <row r="38" spans="1:5" s="465" customFormat="1" ht="47.25" hidden="1" x14ac:dyDescent="0.2">
      <c r="A38" s="466" t="s">
        <v>589</v>
      </c>
      <c r="B38" s="468" t="s">
        <v>75</v>
      </c>
      <c r="C38" s="467"/>
      <c r="D38" s="462" t="s">
        <v>597</v>
      </c>
      <c r="E38" s="463" t="s">
        <v>604</v>
      </c>
    </row>
    <row r="39" spans="1:5" s="465" customFormat="1" ht="31.5" x14ac:dyDescent="0.2">
      <c r="A39" s="466" t="s">
        <v>589</v>
      </c>
      <c r="B39" s="468" t="s">
        <v>78</v>
      </c>
      <c r="C39" s="467">
        <v>10000</v>
      </c>
      <c r="D39" s="462" t="s">
        <v>895</v>
      </c>
      <c r="E39" s="463" t="s">
        <v>893</v>
      </c>
    </row>
    <row r="40" spans="1:5" s="465" customFormat="1" ht="63" x14ac:dyDescent="0.2">
      <c r="A40" s="466" t="s">
        <v>589</v>
      </c>
      <c r="B40" s="468" t="s">
        <v>78</v>
      </c>
      <c r="C40" s="476">
        <f>80000+30000</f>
        <v>110000</v>
      </c>
      <c r="D40" s="657" t="s">
        <v>897</v>
      </c>
      <c r="E40" s="463" t="s">
        <v>921</v>
      </c>
    </row>
    <row r="41" spans="1:5" s="465" customFormat="1" ht="31.5" hidden="1" x14ac:dyDescent="0.2">
      <c r="A41" s="466" t="s">
        <v>589</v>
      </c>
      <c r="B41" s="468" t="s">
        <v>84</v>
      </c>
      <c r="C41" s="477"/>
      <c r="D41" s="462" t="s">
        <v>591</v>
      </c>
      <c r="E41" s="463" t="s">
        <v>605</v>
      </c>
    </row>
    <row r="42" spans="1:5" s="465" customFormat="1" ht="47.25" hidden="1" x14ac:dyDescent="0.2">
      <c r="A42" s="466" t="s">
        <v>589</v>
      </c>
      <c r="B42" s="468" t="s">
        <v>84</v>
      </c>
      <c r="C42" s="476"/>
      <c r="D42" s="462" t="s">
        <v>606</v>
      </c>
      <c r="E42" s="463" t="s">
        <v>607</v>
      </c>
    </row>
    <row r="43" spans="1:5" s="465" customFormat="1" ht="31.5" hidden="1" x14ac:dyDescent="0.2">
      <c r="A43" s="466" t="s">
        <v>589</v>
      </c>
      <c r="B43" s="468" t="s">
        <v>84</v>
      </c>
      <c r="C43" s="467"/>
      <c r="D43" s="469" t="s">
        <v>608</v>
      </c>
      <c r="E43" s="463" t="s">
        <v>609</v>
      </c>
    </row>
    <row r="44" spans="1:5" s="465" customFormat="1" ht="63" x14ac:dyDescent="0.2">
      <c r="A44" s="466" t="s">
        <v>589</v>
      </c>
      <c r="B44" s="468" t="s">
        <v>610</v>
      </c>
      <c r="C44" s="467">
        <v>130000</v>
      </c>
      <c r="D44" s="657" t="s">
        <v>898</v>
      </c>
      <c r="E44" s="463" t="s">
        <v>922</v>
      </c>
    </row>
    <row r="45" spans="1:5" s="465" customFormat="1" ht="63" hidden="1" x14ac:dyDescent="0.2">
      <c r="A45" s="466" t="s">
        <v>589</v>
      </c>
      <c r="B45" s="468" t="s">
        <v>610</v>
      </c>
      <c r="C45" s="467"/>
      <c r="D45" s="469" t="s">
        <v>611</v>
      </c>
      <c r="E45" s="463" t="s">
        <v>612</v>
      </c>
    </row>
    <row r="46" spans="1:5" s="465" customFormat="1" ht="47.25" hidden="1" x14ac:dyDescent="0.2">
      <c r="A46" s="466" t="s">
        <v>589</v>
      </c>
      <c r="B46" s="468" t="s">
        <v>87</v>
      </c>
      <c r="C46" s="467"/>
      <c r="D46" s="462" t="s">
        <v>591</v>
      </c>
      <c r="E46" s="463" t="s">
        <v>613</v>
      </c>
    </row>
    <row r="47" spans="1:5" s="465" customFormat="1" ht="31.5" hidden="1" x14ac:dyDescent="0.2">
      <c r="A47" s="466" t="s">
        <v>589</v>
      </c>
      <c r="B47" s="468" t="s">
        <v>87</v>
      </c>
      <c r="C47" s="467"/>
      <c r="D47" s="462" t="s">
        <v>591</v>
      </c>
      <c r="E47" s="463" t="s">
        <v>614</v>
      </c>
    </row>
    <row r="48" spans="1:5" s="465" customFormat="1" ht="31.5" hidden="1" x14ac:dyDescent="0.2">
      <c r="A48" s="466" t="s">
        <v>589</v>
      </c>
      <c r="B48" s="468" t="s">
        <v>87</v>
      </c>
      <c r="C48" s="467"/>
      <c r="D48" s="462" t="s">
        <v>590</v>
      </c>
      <c r="E48" s="463" t="s">
        <v>759</v>
      </c>
    </row>
    <row r="49" spans="1:6" s="465" customFormat="1" ht="15.75" hidden="1" x14ac:dyDescent="0.2">
      <c r="A49" s="466" t="s">
        <v>589</v>
      </c>
      <c r="B49" s="478" t="s">
        <v>87</v>
      </c>
      <c r="C49" s="467"/>
      <c r="D49" s="462" t="s">
        <v>598</v>
      </c>
      <c r="E49" s="463" t="s">
        <v>615</v>
      </c>
    </row>
    <row r="50" spans="1:6" s="465" customFormat="1" ht="78.75" hidden="1" x14ac:dyDescent="0.2">
      <c r="A50" s="466" t="s">
        <v>589</v>
      </c>
      <c r="B50" s="468" t="s">
        <v>87</v>
      </c>
      <c r="C50" s="467"/>
      <c r="D50" s="462" t="s">
        <v>616</v>
      </c>
      <c r="E50" s="463" t="s">
        <v>617</v>
      </c>
    </row>
    <row r="51" spans="1:6" s="465" customFormat="1" ht="63" hidden="1" x14ac:dyDescent="0.2">
      <c r="A51" s="466" t="s">
        <v>589</v>
      </c>
      <c r="B51" s="468" t="s">
        <v>87</v>
      </c>
      <c r="C51" s="467"/>
      <c r="D51" s="462" t="s">
        <v>616</v>
      </c>
      <c r="E51" s="463" t="s">
        <v>618</v>
      </c>
    </row>
    <row r="52" spans="1:6" s="465" customFormat="1" ht="94.5" hidden="1" x14ac:dyDescent="0.2">
      <c r="A52" s="466" t="s">
        <v>589</v>
      </c>
      <c r="B52" s="468" t="s">
        <v>87</v>
      </c>
      <c r="C52" s="467"/>
      <c r="D52" s="462" t="s">
        <v>616</v>
      </c>
      <c r="E52" s="470" t="s">
        <v>619</v>
      </c>
    </row>
    <row r="53" spans="1:6" s="465" customFormat="1" ht="78.75" hidden="1" x14ac:dyDescent="0.2">
      <c r="A53" s="466" t="s">
        <v>589</v>
      </c>
      <c r="B53" s="478" t="s">
        <v>87</v>
      </c>
      <c r="C53" s="479"/>
      <c r="D53" s="462" t="s">
        <v>616</v>
      </c>
      <c r="E53" s="470" t="s">
        <v>620</v>
      </c>
      <c r="F53" s="465">
        <v>49601</v>
      </c>
    </row>
    <row r="54" spans="1:6" s="465" customFormat="1" ht="110.25" hidden="1" x14ac:dyDescent="0.2">
      <c r="A54" s="466" t="s">
        <v>589</v>
      </c>
      <c r="B54" s="468" t="s">
        <v>87</v>
      </c>
      <c r="C54" s="467"/>
      <c r="D54" s="462" t="s">
        <v>616</v>
      </c>
      <c r="E54" s="470" t="s">
        <v>621</v>
      </c>
    </row>
    <row r="55" spans="1:6" s="465" customFormat="1" ht="31.5" hidden="1" x14ac:dyDescent="0.2">
      <c r="A55" s="466" t="s">
        <v>589</v>
      </c>
      <c r="B55" s="468" t="s">
        <v>87</v>
      </c>
      <c r="C55" s="467"/>
      <c r="D55" s="462" t="s">
        <v>733</v>
      </c>
      <c r="E55" s="463" t="s">
        <v>760</v>
      </c>
    </row>
    <row r="56" spans="1:6" s="465" customFormat="1" ht="31.5" hidden="1" x14ac:dyDescent="0.2">
      <c r="A56" s="466" t="s">
        <v>589</v>
      </c>
      <c r="B56" s="468" t="s">
        <v>87</v>
      </c>
      <c r="C56" s="467"/>
      <c r="D56" s="462" t="s">
        <v>733</v>
      </c>
      <c r="E56" s="463" t="s">
        <v>761</v>
      </c>
    </row>
    <row r="57" spans="1:6" s="465" customFormat="1" ht="31.5" hidden="1" x14ac:dyDescent="0.2">
      <c r="A57" s="466" t="s">
        <v>589</v>
      </c>
      <c r="B57" s="468" t="s">
        <v>87</v>
      </c>
      <c r="C57" s="467"/>
      <c r="D57" s="462" t="s">
        <v>733</v>
      </c>
      <c r="E57" s="463" t="s">
        <v>735</v>
      </c>
    </row>
    <row r="58" spans="1:6" s="465" customFormat="1" ht="15.75" hidden="1" x14ac:dyDescent="0.2">
      <c r="A58" s="466" t="s">
        <v>589</v>
      </c>
      <c r="B58" s="468"/>
      <c r="C58" s="467"/>
      <c r="D58" s="462"/>
      <c r="E58" s="463"/>
    </row>
    <row r="59" spans="1:6" s="465" customFormat="1" ht="63" hidden="1" x14ac:dyDescent="0.2">
      <c r="A59" s="466" t="s">
        <v>589</v>
      </c>
      <c r="B59" s="468" t="s">
        <v>622</v>
      </c>
      <c r="C59" s="467"/>
      <c r="D59" s="462" t="s">
        <v>598</v>
      </c>
      <c r="E59" s="463" t="s">
        <v>623</v>
      </c>
    </row>
    <row r="60" spans="1:6" s="465" customFormat="1" ht="15.75" hidden="1" x14ac:dyDescent="0.2">
      <c r="A60" s="466" t="s">
        <v>589</v>
      </c>
      <c r="B60" s="468" t="s">
        <v>96</v>
      </c>
      <c r="C60" s="467"/>
      <c r="D60" s="462" t="s">
        <v>598</v>
      </c>
      <c r="E60" s="473" t="s">
        <v>624</v>
      </c>
    </row>
    <row r="61" spans="1:6" s="465" customFormat="1" ht="63" hidden="1" x14ac:dyDescent="0.2">
      <c r="A61" s="466" t="s">
        <v>589</v>
      </c>
      <c r="B61" s="468" t="s">
        <v>96</v>
      </c>
      <c r="C61" s="467"/>
      <c r="D61" s="462" t="s">
        <v>598</v>
      </c>
      <c r="E61" s="463" t="s">
        <v>625</v>
      </c>
    </row>
    <row r="62" spans="1:6" s="481" customFormat="1" ht="63" hidden="1" x14ac:dyDescent="0.2">
      <c r="A62" s="466" t="s">
        <v>589</v>
      </c>
      <c r="B62" s="468" t="s">
        <v>96</v>
      </c>
      <c r="C62" s="467"/>
      <c r="D62" s="462" t="s">
        <v>598</v>
      </c>
      <c r="E62" s="463" t="s">
        <v>626</v>
      </c>
    </row>
    <row r="63" spans="1:6" s="481" customFormat="1" ht="78.75" hidden="1" x14ac:dyDescent="0.2">
      <c r="A63" s="466" t="s">
        <v>589</v>
      </c>
      <c r="B63" s="468" t="s">
        <v>96</v>
      </c>
      <c r="C63" s="467"/>
      <c r="D63" s="462" t="s">
        <v>590</v>
      </c>
      <c r="E63" s="463" t="s">
        <v>736</v>
      </c>
    </row>
    <row r="64" spans="1:6" s="481" customFormat="1" ht="110.25" hidden="1" x14ac:dyDescent="0.2">
      <c r="A64" s="466" t="s">
        <v>589</v>
      </c>
      <c r="B64" s="468" t="s">
        <v>104</v>
      </c>
      <c r="C64" s="467"/>
      <c r="D64" s="469" t="s">
        <v>595</v>
      </c>
      <c r="E64" s="480" t="s">
        <v>627</v>
      </c>
    </row>
    <row r="65" spans="1:6" s="481" customFormat="1" ht="47.25" hidden="1" x14ac:dyDescent="0.2">
      <c r="A65" s="466" t="s">
        <v>589</v>
      </c>
      <c r="B65" s="468" t="s">
        <v>104</v>
      </c>
      <c r="C65" s="467"/>
      <c r="D65" s="462" t="s">
        <v>606</v>
      </c>
      <c r="E65" s="480" t="s">
        <v>628</v>
      </c>
    </row>
    <row r="66" spans="1:6" s="465" customFormat="1" ht="63" hidden="1" x14ac:dyDescent="0.2">
      <c r="A66" s="466" t="s">
        <v>589</v>
      </c>
      <c r="B66" s="468" t="s">
        <v>124</v>
      </c>
      <c r="C66" s="467"/>
      <c r="D66" s="462" t="s">
        <v>598</v>
      </c>
      <c r="E66" s="470" t="s">
        <v>799</v>
      </c>
    </row>
    <row r="67" spans="1:6" s="465" customFormat="1" ht="47.25" hidden="1" x14ac:dyDescent="0.2">
      <c r="A67" s="466" t="s">
        <v>589</v>
      </c>
      <c r="B67" s="468" t="s">
        <v>137</v>
      </c>
      <c r="C67" s="467"/>
      <c r="D67" s="462" t="s">
        <v>629</v>
      </c>
      <c r="E67" s="463" t="s">
        <v>630</v>
      </c>
    </row>
    <row r="68" spans="1:6" s="465" customFormat="1" ht="94.5" hidden="1" x14ac:dyDescent="0.2">
      <c r="A68" s="466" t="s">
        <v>589</v>
      </c>
      <c r="B68" s="468" t="s">
        <v>631</v>
      </c>
      <c r="C68" s="479"/>
      <c r="D68" s="469" t="s">
        <v>632</v>
      </c>
      <c r="E68" s="475" t="s">
        <v>633</v>
      </c>
    </row>
    <row r="69" spans="1:6" s="465" customFormat="1" ht="94.5" hidden="1" x14ac:dyDescent="0.2">
      <c r="A69" s="466" t="s">
        <v>589</v>
      </c>
      <c r="B69" s="468" t="s">
        <v>631</v>
      </c>
      <c r="C69" s="479"/>
      <c r="D69" s="469" t="s">
        <v>634</v>
      </c>
      <c r="E69" s="475" t="s">
        <v>635</v>
      </c>
    </row>
    <row r="70" spans="1:6" s="465" customFormat="1" ht="110.25" hidden="1" x14ac:dyDescent="0.2">
      <c r="A70" s="466" t="s">
        <v>589</v>
      </c>
      <c r="B70" s="482" t="s">
        <v>631</v>
      </c>
      <c r="C70" s="479"/>
      <c r="D70" s="469" t="s">
        <v>634</v>
      </c>
      <c r="E70" s="475" t="s">
        <v>636</v>
      </c>
    </row>
    <row r="71" spans="1:6" s="465" customFormat="1" ht="94.5" hidden="1" x14ac:dyDescent="0.2">
      <c r="A71" s="466" t="s">
        <v>589</v>
      </c>
      <c r="B71" s="468" t="s">
        <v>631</v>
      </c>
      <c r="C71" s="479"/>
      <c r="D71" s="462" t="s">
        <v>637</v>
      </c>
      <c r="E71" s="470" t="s">
        <v>638</v>
      </c>
    </row>
    <row r="72" spans="1:6" s="465" customFormat="1" ht="78.75" hidden="1" x14ac:dyDescent="0.2">
      <c r="A72" s="466" t="s">
        <v>589</v>
      </c>
      <c r="B72" s="468" t="s">
        <v>631</v>
      </c>
      <c r="C72" s="479"/>
      <c r="D72" s="469" t="s">
        <v>639</v>
      </c>
      <c r="E72" s="470" t="s">
        <v>640</v>
      </c>
      <c r="F72" s="465">
        <v>673</v>
      </c>
    </row>
    <row r="73" spans="1:6" s="465" customFormat="1" ht="63" hidden="1" x14ac:dyDescent="0.2">
      <c r="A73" s="466" t="s">
        <v>589</v>
      </c>
      <c r="B73" s="468" t="s">
        <v>631</v>
      </c>
      <c r="C73" s="479"/>
      <c r="D73" s="469" t="s">
        <v>641</v>
      </c>
      <c r="E73" s="470" t="s">
        <v>642</v>
      </c>
    </row>
    <row r="74" spans="1:6" s="465" customFormat="1" ht="47.25" hidden="1" x14ac:dyDescent="0.2">
      <c r="A74" s="466" t="s">
        <v>589</v>
      </c>
      <c r="B74" s="468" t="s">
        <v>631</v>
      </c>
      <c r="C74" s="479"/>
      <c r="D74" s="469" t="s">
        <v>641</v>
      </c>
      <c r="E74" s="470" t="s">
        <v>643</v>
      </c>
    </row>
    <row r="75" spans="1:6" s="465" customFormat="1" ht="94.5" hidden="1" x14ac:dyDescent="0.2">
      <c r="A75" s="466" t="s">
        <v>589</v>
      </c>
      <c r="B75" s="652" t="s">
        <v>644</v>
      </c>
      <c r="C75" s="484"/>
      <c r="D75" s="469" t="s">
        <v>827</v>
      </c>
      <c r="E75" s="601" t="s">
        <v>816</v>
      </c>
    </row>
    <row r="76" spans="1:6" s="465" customFormat="1" ht="78.75" hidden="1" x14ac:dyDescent="0.2">
      <c r="A76" s="641" t="s">
        <v>589</v>
      </c>
      <c r="B76" s="652" t="s">
        <v>644</v>
      </c>
      <c r="C76" s="484"/>
      <c r="D76" s="469" t="s">
        <v>825</v>
      </c>
      <c r="E76" s="601" t="s">
        <v>815</v>
      </c>
    </row>
    <row r="77" spans="1:6" s="465" customFormat="1" ht="63" hidden="1" x14ac:dyDescent="0.2">
      <c r="A77" s="466" t="s">
        <v>645</v>
      </c>
      <c r="B77" s="482" t="s">
        <v>646</v>
      </c>
      <c r="C77" s="467"/>
      <c r="D77" s="469" t="s">
        <v>647</v>
      </c>
      <c r="E77" s="463" t="s">
        <v>648</v>
      </c>
    </row>
    <row r="78" spans="1:6" s="465" customFormat="1" ht="63" hidden="1" x14ac:dyDescent="0.2">
      <c r="A78" s="466" t="s">
        <v>645</v>
      </c>
      <c r="B78" s="482" t="s">
        <v>646</v>
      </c>
      <c r="C78" s="467"/>
      <c r="D78" s="469" t="s">
        <v>647</v>
      </c>
      <c r="E78" s="463" t="s">
        <v>649</v>
      </c>
    </row>
    <row r="79" spans="1:6" s="465" customFormat="1" ht="78.75" hidden="1" x14ac:dyDescent="0.2">
      <c r="A79" s="466" t="s">
        <v>645</v>
      </c>
      <c r="B79" s="482" t="s">
        <v>646</v>
      </c>
      <c r="C79" s="484"/>
      <c r="D79" s="469" t="s">
        <v>647</v>
      </c>
      <c r="E79" s="463" t="s">
        <v>650</v>
      </c>
    </row>
    <row r="80" spans="1:6" s="465" customFormat="1" ht="47.25" hidden="1" x14ac:dyDescent="0.2">
      <c r="A80" s="466" t="s">
        <v>645</v>
      </c>
      <c r="B80" s="482" t="s">
        <v>646</v>
      </c>
      <c r="C80" s="484"/>
      <c r="D80" s="469" t="s">
        <v>647</v>
      </c>
      <c r="E80" s="463" t="s">
        <v>651</v>
      </c>
    </row>
    <row r="81" spans="1:5" s="465" customFormat="1" ht="47.25" hidden="1" x14ac:dyDescent="0.2">
      <c r="A81" s="466" t="s">
        <v>645</v>
      </c>
      <c r="B81" s="482" t="s">
        <v>646</v>
      </c>
      <c r="C81" s="484"/>
      <c r="D81" s="469" t="s">
        <v>652</v>
      </c>
      <c r="E81" s="463" t="s">
        <v>653</v>
      </c>
    </row>
    <row r="82" spans="1:5" s="465" customFormat="1" ht="63" hidden="1" x14ac:dyDescent="0.2">
      <c r="A82" s="466" t="s">
        <v>645</v>
      </c>
      <c r="B82" s="482" t="s">
        <v>646</v>
      </c>
      <c r="C82" s="484"/>
      <c r="D82" s="469" t="s">
        <v>654</v>
      </c>
      <c r="E82" s="463" t="s">
        <v>655</v>
      </c>
    </row>
    <row r="83" spans="1:5" s="465" customFormat="1" ht="63" hidden="1" x14ac:dyDescent="0.2">
      <c r="A83" s="466" t="s">
        <v>645</v>
      </c>
      <c r="B83" s="482" t="s">
        <v>656</v>
      </c>
      <c r="C83" s="485"/>
      <c r="D83" s="462" t="s">
        <v>811</v>
      </c>
      <c r="E83" s="463" t="s">
        <v>841</v>
      </c>
    </row>
    <row r="84" spans="1:5" s="465" customFormat="1" ht="126" hidden="1" x14ac:dyDescent="0.2">
      <c r="A84" s="466" t="s">
        <v>645</v>
      </c>
      <c r="B84" s="482" t="s">
        <v>905</v>
      </c>
      <c r="C84" s="484"/>
      <c r="D84" s="469" t="s">
        <v>647</v>
      </c>
      <c r="E84" s="463" t="s">
        <v>657</v>
      </c>
    </row>
    <row r="85" spans="1:5" s="465" customFormat="1" ht="63" hidden="1" x14ac:dyDescent="0.2">
      <c r="A85" s="466" t="s">
        <v>645</v>
      </c>
      <c r="B85" s="482" t="s">
        <v>656</v>
      </c>
      <c r="C85" s="484"/>
      <c r="D85" s="469" t="s">
        <v>647</v>
      </c>
      <c r="E85" s="470" t="s">
        <v>658</v>
      </c>
    </row>
    <row r="86" spans="1:5" s="465" customFormat="1" ht="78.75" hidden="1" x14ac:dyDescent="0.2">
      <c r="A86" s="486" t="s">
        <v>645</v>
      </c>
      <c r="B86" s="232" t="s">
        <v>656</v>
      </c>
      <c r="C86" s="484"/>
      <c r="D86" s="469" t="s">
        <v>659</v>
      </c>
      <c r="E86" s="463" t="s">
        <v>660</v>
      </c>
    </row>
    <row r="87" spans="1:5" s="465" customFormat="1" ht="47.25" hidden="1" x14ac:dyDescent="0.2">
      <c r="A87" s="466" t="s">
        <v>661</v>
      </c>
      <c r="B87" s="482" t="s">
        <v>656</v>
      </c>
      <c r="C87" s="485"/>
      <c r="D87" s="469" t="s">
        <v>662</v>
      </c>
      <c r="E87" s="463" t="s">
        <v>663</v>
      </c>
    </row>
    <row r="88" spans="1:5" s="465" customFormat="1" ht="47.25" hidden="1" x14ac:dyDescent="0.2">
      <c r="A88" s="466" t="s">
        <v>661</v>
      </c>
      <c r="B88" s="482" t="s">
        <v>656</v>
      </c>
      <c r="C88" s="484"/>
      <c r="D88" s="469" t="s">
        <v>664</v>
      </c>
      <c r="E88" s="463" t="s">
        <v>665</v>
      </c>
    </row>
    <row r="89" spans="1:5" s="465" customFormat="1" ht="63" hidden="1" x14ac:dyDescent="0.2">
      <c r="A89" s="466" t="s">
        <v>661</v>
      </c>
      <c r="B89" s="482" t="s">
        <v>656</v>
      </c>
      <c r="C89" s="484"/>
      <c r="D89" s="469" t="s">
        <v>666</v>
      </c>
      <c r="E89" s="470" t="s">
        <v>667</v>
      </c>
    </row>
    <row r="90" spans="1:5" s="465" customFormat="1" ht="47.25" hidden="1" x14ac:dyDescent="0.2">
      <c r="A90" s="466" t="s">
        <v>661</v>
      </c>
      <c r="B90" s="482" t="s">
        <v>656</v>
      </c>
      <c r="C90" s="484"/>
      <c r="D90" s="469" t="s">
        <v>662</v>
      </c>
      <c r="E90" s="470" t="s">
        <v>668</v>
      </c>
    </row>
    <row r="91" spans="1:5" s="465" customFormat="1" ht="47.25" hidden="1" x14ac:dyDescent="0.2">
      <c r="A91" s="466" t="s">
        <v>645</v>
      </c>
      <c r="B91" s="482" t="s">
        <v>656</v>
      </c>
      <c r="C91" s="484"/>
      <c r="D91" s="469" t="s">
        <v>662</v>
      </c>
      <c r="E91" s="470" t="s">
        <v>669</v>
      </c>
    </row>
    <row r="92" spans="1:5" s="465" customFormat="1" ht="47.25" hidden="1" x14ac:dyDescent="0.2">
      <c r="A92" s="466" t="s">
        <v>661</v>
      </c>
      <c r="B92" s="482" t="s">
        <v>656</v>
      </c>
      <c r="C92" s="487"/>
      <c r="D92" s="488" t="s">
        <v>662</v>
      </c>
      <c r="E92" s="463" t="s">
        <v>670</v>
      </c>
    </row>
    <row r="93" spans="1:5" s="465" customFormat="1" ht="47.25" hidden="1" x14ac:dyDescent="0.2">
      <c r="A93" s="466" t="s">
        <v>661</v>
      </c>
      <c r="B93" s="482" t="s">
        <v>656</v>
      </c>
      <c r="C93" s="487"/>
      <c r="D93" s="488" t="s">
        <v>662</v>
      </c>
      <c r="E93" s="463" t="s">
        <v>670</v>
      </c>
    </row>
    <row r="94" spans="1:5" s="465" customFormat="1" ht="63" hidden="1" x14ac:dyDescent="0.2">
      <c r="A94" s="466" t="s">
        <v>661</v>
      </c>
      <c r="B94" s="482" t="s">
        <v>671</v>
      </c>
      <c r="C94" s="484"/>
      <c r="D94" s="488" t="s">
        <v>662</v>
      </c>
      <c r="E94" s="463" t="s">
        <v>672</v>
      </c>
    </row>
    <row r="95" spans="1:5" s="465" customFormat="1" ht="63" hidden="1" x14ac:dyDescent="0.2">
      <c r="A95" s="486" t="s">
        <v>661</v>
      </c>
      <c r="B95" s="232" t="s">
        <v>673</v>
      </c>
      <c r="C95" s="489"/>
      <c r="D95" s="469" t="s">
        <v>647</v>
      </c>
      <c r="E95" s="463" t="s">
        <v>674</v>
      </c>
    </row>
    <row r="96" spans="1:5" s="465" customFormat="1" ht="94.5" hidden="1" x14ac:dyDescent="0.2">
      <c r="A96" s="466" t="s">
        <v>661</v>
      </c>
      <c r="B96" s="482" t="s">
        <v>673</v>
      </c>
      <c r="C96" s="487"/>
      <c r="D96" s="469" t="s">
        <v>675</v>
      </c>
      <c r="E96" s="470" t="s">
        <v>676</v>
      </c>
    </row>
    <row r="97" spans="1:5" s="459" customFormat="1" ht="47.25" hidden="1" x14ac:dyDescent="0.2">
      <c r="A97" s="466" t="s">
        <v>661</v>
      </c>
      <c r="B97" s="482" t="s">
        <v>673</v>
      </c>
      <c r="C97" s="487"/>
      <c r="D97" s="469" t="s">
        <v>647</v>
      </c>
      <c r="E97" s="470" t="s">
        <v>677</v>
      </c>
    </row>
    <row r="98" spans="1:5" s="459" customFormat="1" ht="47.25" hidden="1" x14ac:dyDescent="0.2">
      <c r="A98" s="466" t="s">
        <v>661</v>
      </c>
      <c r="B98" s="482" t="s">
        <v>673</v>
      </c>
      <c r="C98" s="484"/>
      <c r="D98" s="469" t="s">
        <v>678</v>
      </c>
      <c r="E98" s="470" t="s">
        <v>679</v>
      </c>
    </row>
    <row r="99" spans="1:5" s="459" customFormat="1" ht="63" x14ac:dyDescent="0.2">
      <c r="A99" s="466" t="s">
        <v>661</v>
      </c>
      <c r="B99" s="482" t="s">
        <v>157</v>
      </c>
      <c r="C99" s="484">
        <v>1810</v>
      </c>
      <c r="D99" s="469" t="s">
        <v>894</v>
      </c>
      <c r="E99" s="470" t="s">
        <v>916</v>
      </c>
    </row>
    <row r="100" spans="1:5" s="465" customFormat="1" ht="47.25" hidden="1" x14ac:dyDescent="0.2">
      <c r="A100" s="466" t="s">
        <v>661</v>
      </c>
      <c r="B100" s="482" t="s">
        <v>680</v>
      </c>
      <c r="C100" s="484"/>
      <c r="D100" s="469" t="s">
        <v>647</v>
      </c>
      <c r="E100" s="463" t="s">
        <v>681</v>
      </c>
    </row>
    <row r="101" spans="1:5" s="465" customFormat="1" ht="78.75" hidden="1" x14ac:dyDescent="0.2">
      <c r="A101" s="466" t="s">
        <v>661</v>
      </c>
      <c r="B101" s="482" t="s">
        <v>680</v>
      </c>
      <c r="C101" s="467"/>
      <c r="D101" s="469" t="s">
        <v>647</v>
      </c>
      <c r="E101" s="463" t="s">
        <v>682</v>
      </c>
    </row>
    <row r="102" spans="1:5" s="465" customFormat="1" ht="47.25" hidden="1" x14ac:dyDescent="0.2">
      <c r="A102" s="466" t="s">
        <v>661</v>
      </c>
      <c r="B102" s="482" t="s">
        <v>680</v>
      </c>
      <c r="C102" s="467"/>
      <c r="D102" s="469" t="s">
        <v>683</v>
      </c>
      <c r="E102" s="470" t="s">
        <v>684</v>
      </c>
    </row>
    <row r="103" spans="1:5" s="465" customFormat="1" ht="47.25" hidden="1" x14ac:dyDescent="0.2">
      <c r="A103" s="466" t="s">
        <v>661</v>
      </c>
      <c r="B103" s="482" t="s">
        <v>685</v>
      </c>
      <c r="C103" s="467"/>
      <c r="D103" s="469" t="s">
        <v>647</v>
      </c>
      <c r="E103" s="470" t="s">
        <v>686</v>
      </c>
    </row>
    <row r="104" spans="1:5" s="465" customFormat="1" ht="94.5" x14ac:dyDescent="0.2">
      <c r="A104" s="466" t="s">
        <v>661</v>
      </c>
      <c r="B104" s="482" t="s">
        <v>160</v>
      </c>
      <c r="C104" s="467">
        <v>-195000</v>
      </c>
      <c r="D104" s="469" t="s">
        <v>906</v>
      </c>
      <c r="E104" s="463" t="s">
        <v>907</v>
      </c>
    </row>
    <row r="105" spans="1:5" s="465" customFormat="1" ht="94.5" x14ac:dyDescent="0.2">
      <c r="A105" s="490" t="s">
        <v>687</v>
      </c>
      <c r="B105" s="482" t="s">
        <v>820</v>
      </c>
      <c r="C105" s="467">
        <v>195000</v>
      </c>
      <c r="D105" s="469" t="s">
        <v>906</v>
      </c>
      <c r="E105" s="463" t="s">
        <v>915</v>
      </c>
    </row>
    <row r="106" spans="1:5" s="465" customFormat="1" ht="110.25" hidden="1" x14ac:dyDescent="0.2">
      <c r="A106" s="490" t="s">
        <v>687</v>
      </c>
      <c r="B106" s="468" t="s">
        <v>688</v>
      </c>
      <c r="C106" s="491"/>
      <c r="D106" s="462" t="s">
        <v>590</v>
      </c>
      <c r="E106" s="463" t="s">
        <v>800</v>
      </c>
    </row>
    <row r="107" spans="1:5" s="465" customFormat="1" ht="110.25" hidden="1" x14ac:dyDescent="0.2">
      <c r="A107" s="490" t="s">
        <v>687</v>
      </c>
      <c r="B107" s="468" t="s">
        <v>810</v>
      </c>
      <c r="C107" s="491"/>
      <c r="D107" s="462" t="s">
        <v>811</v>
      </c>
      <c r="E107" s="463" t="s">
        <v>812</v>
      </c>
    </row>
    <row r="108" spans="1:5" s="465" customFormat="1" ht="78.75" hidden="1" x14ac:dyDescent="0.2">
      <c r="A108" s="490" t="s">
        <v>687</v>
      </c>
      <c r="B108" s="468" t="s">
        <v>689</v>
      </c>
      <c r="C108" s="491"/>
      <c r="D108" s="462" t="s">
        <v>811</v>
      </c>
      <c r="E108" s="463" t="s">
        <v>856</v>
      </c>
    </row>
    <row r="109" spans="1:5" s="465" customFormat="1" ht="78.75" hidden="1" x14ac:dyDescent="0.2">
      <c r="A109" s="490" t="s">
        <v>687</v>
      </c>
      <c r="B109" s="468" t="s">
        <v>689</v>
      </c>
      <c r="C109" s="491"/>
      <c r="D109" s="462" t="s">
        <v>732</v>
      </c>
      <c r="E109" s="463" t="s">
        <v>762</v>
      </c>
    </row>
    <row r="110" spans="1:5" s="465" customFormat="1" ht="63" hidden="1" x14ac:dyDescent="0.2">
      <c r="A110" s="490" t="s">
        <v>687</v>
      </c>
      <c r="B110" s="468" t="s">
        <v>689</v>
      </c>
      <c r="C110" s="491"/>
      <c r="D110" s="462" t="s">
        <v>732</v>
      </c>
      <c r="E110" s="463" t="s">
        <v>763</v>
      </c>
    </row>
    <row r="111" spans="1:5" s="465" customFormat="1" ht="63" hidden="1" x14ac:dyDescent="0.2">
      <c r="A111" s="490" t="s">
        <v>687</v>
      </c>
      <c r="B111" s="468" t="s">
        <v>689</v>
      </c>
      <c r="C111" s="491"/>
      <c r="D111" s="462" t="s">
        <v>732</v>
      </c>
      <c r="E111" s="463" t="s">
        <v>764</v>
      </c>
    </row>
    <row r="112" spans="1:5" s="465" customFormat="1" ht="63" hidden="1" x14ac:dyDescent="0.2">
      <c r="A112" s="490" t="s">
        <v>687</v>
      </c>
      <c r="B112" s="468" t="s">
        <v>689</v>
      </c>
      <c r="C112" s="519"/>
      <c r="D112" s="462" t="s">
        <v>732</v>
      </c>
      <c r="E112" s="463" t="s">
        <v>765</v>
      </c>
    </row>
    <row r="113" spans="1:5" s="465" customFormat="1" ht="47.25" hidden="1" x14ac:dyDescent="0.2">
      <c r="A113" s="490" t="s">
        <v>687</v>
      </c>
      <c r="B113" s="468" t="s">
        <v>689</v>
      </c>
      <c r="C113" s="602"/>
      <c r="D113" s="492" t="s">
        <v>877</v>
      </c>
      <c r="E113" s="463" t="s">
        <v>868</v>
      </c>
    </row>
    <row r="114" spans="1:5" s="465" customFormat="1" ht="47.25" hidden="1" x14ac:dyDescent="0.2">
      <c r="A114" s="490" t="s">
        <v>687</v>
      </c>
      <c r="B114" s="468" t="s">
        <v>689</v>
      </c>
      <c r="C114" s="602"/>
      <c r="D114" s="670" t="s">
        <v>838</v>
      </c>
      <c r="E114" s="463" t="s">
        <v>867</v>
      </c>
    </row>
    <row r="115" spans="1:5" s="465" customFormat="1" ht="63" hidden="1" x14ac:dyDescent="0.2">
      <c r="A115" s="490" t="s">
        <v>687</v>
      </c>
      <c r="B115" s="468" t="s">
        <v>689</v>
      </c>
      <c r="C115" s="602"/>
      <c r="D115" s="669" t="s">
        <v>838</v>
      </c>
      <c r="E115" s="463" t="s">
        <v>748</v>
      </c>
    </row>
    <row r="116" spans="1:5" s="465" customFormat="1" ht="47.25" hidden="1" x14ac:dyDescent="0.2">
      <c r="A116" s="490" t="s">
        <v>687</v>
      </c>
      <c r="B116" s="468" t="s">
        <v>690</v>
      </c>
      <c r="C116" s="653"/>
      <c r="D116" s="669" t="s">
        <v>838</v>
      </c>
      <c r="E116" s="601" t="s">
        <v>767</v>
      </c>
    </row>
    <row r="117" spans="1:5" s="465" customFormat="1" ht="47.25" hidden="1" x14ac:dyDescent="0.2">
      <c r="A117" s="490" t="s">
        <v>687</v>
      </c>
      <c r="B117" s="468" t="s">
        <v>690</v>
      </c>
      <c r="C117" s="653"/>
      <c r="D117" s="669" t="s">
        <v>838</v>
      </c>
      <c r="E117" s="601" t="s">
        <v>768</v>
      </c>
    </row>
    <row r="118" spans="1:5" s="465" customFormat="1" ht="47.25" x14ac:dyDescent="0.2">
      <c r="A118" s="490" t="s">
        <v>687</v>
      </c>
      <c r="B118" s="468" t="s">
        <v>690</v>
      </c>
      <c r="C118" s="653">
        <v>30000</v>
      </c>
      <c r="D118" s="657" t="s">
        <v>899</v>
      </c>
      <c r="E118" s="601" t="s">
        <v>912</v>
      </c>
    </row>
    <row r="119" spans="1:5" s="465" customFormat="1" ht="78.75" hidden="1" x14ac:dyDescent="0.2">
      <c r="A119" s="490" t="s">
        <v>687</v>
      </c>
      <c r="B119" s="468" t="s">
        <v>690</v>
      </c>
      <c r="C119" s="653"/>
      <c r="D119" s="669" t="s">
        <v>838</v>
      </c>
      <c r="E119" s="601" t="s">
        <v>766</v>
      </c>
    </row>
    <row r="120" spans="1:5" s="465" customFormat="1" ht="63" x14ac:dyDescent="0.2">
      <c r="A120" s="490" t="s">
        <v>687</v>
      </c>
      <c r="B120" s="468" t="s">
        <v>690</v>
      </c>
      <c r="C120" s="653">
        <v>271509</v>
      </c>
      <c r="D120" s="657" t="s">
        <v>899</v>
      </c>
      <c r="E120" s="601" t="s">
        <v>896</v>
      </c>
    </row>
    <row r="121" spans="1:5" s="465" customFormat="1" ht="63" hidden="1" x14ac:dyDescent="0.2">
      <c r="A121" s="490" t="s">
        <v>687</v>
      </c>
      <c r="B121" s="468" t="s">
        <v>690</v>
      </c>
      <c r="C121" s="653"/>
      <c r="D121" s="669" t="s">
        <v>838</v>
      </c>
      <c r="E121" s="601" t="s">
        <v>769</v>
      </c>
    </row>
    <row r="122" spans="1:5" s="465" customFormat="1" ht="47.25" hidden="1" x14ac:dyDescent="0.2">
      <c r="A122" s="490" t="s">
        <v>687</v>
      </c>
      <c r="B122" s="468" t="s">
        <v>690</v>
      </c>
      <c r="C122" s="653"/>
      <c r="D122" s="669" t="s">
        <v>838</v>
      </c>
      <c r="E122" s="601" t="s">
        <v>770</v>
      </c>
    </row>
    <row r="123" spans="1:5" s="465" customFormat="1" ht="63" hidden="1" x14ac:dyDescent="0.2">
      <c r="A123" s="490" t="s">
        <v>687</v>
      </c>
      <c r="B123" s="468" t="s">
        <v>690</v>
      </c>
      <c r="C123" s="653"/>
      <c r="D123" s="669" t="s">
        <v>838</v>
      </c>
      <c r="E123" s="601" t="s">
        <v>771</v>
      </c>
    </row>
    <row r="124" spans="1:5" s="465" customFormat="1" ht="47.25" hidden="1" x14ac:dyDescent="0.2">
      <c r="A124" s="490" t="s">
        <v>687</v>
      </c>
      <c r="B124" s="468" t="s">
        <v>690</v>
      </c>
      <c r="C124" s="653"/>
      <c r="D124" s="669" t="s">
        <v>838</v>
      </c>
      <c r="E124" s="601" t="s">
        <v>772</v>
      </c>
    </row>
    <row r="125" spans="1:5" s="465" customFormat="1" ht="63" hidden="1" x14ac:dyDescent="0.2">
      <c r="A125" s="490" t="s">
        <v>687</v>
      </c>
      <c r="B125" s="468" t="s">
        <v>690</v>
      </c>
      <c r="C125" s="602"/>
      <c r="D125" s="669" t="s">
        <v>838</v>
      </c>
      <c r="E125" s="601" t="s">
        <v>773</v>
      </c>
    </row>
    <row r="126" spans="1:5" s="465" customFormat="1" ht="63" hidden="1" x14ac:dyDescent="0.2">
      <c r="A126" s="490" t="s">
        <v>687</v>
      </c>
      <c r="B126" s="468" t="s">
        <v>690</v>
      </c>
      <c r="C126" s="602"/>
      <c r="D126" s="517" t="s">
        <v>880</v>
      </c>
      <c r="E126" s="518" t="s">
        <v>881</v>
      </c>
    </row>
    <row r="127" spans="1:5" s="465" customFormat="1" ht="78.75" hidden="1" x14ac:dyDescent="0.2">
      <c r="A127" s="490" t="s">
        <v>687</v>
      </c>
      <c r="B127" s="468" t="s">
        <v>690</v>
      </c>
      <c r="C127" s="602"/>
      <c r="D127" s="517" t="s">
        <v>880</v>
      </c>
      <c r="E127" s="518" t="s">
        <v>888</v>
      </c>
    </row>
    <row r="128" spans="1:5" s="465" customFormat="1" ht="78.75" hidden="1" x14ac:dyDescent="0.2">
      <c r="A128" s="490" t="s">
        <v>687</v>
      </c>
      <c r="B128" s="468" t="s">
        <v>690</v>
      </c>
      <c r="C128" s="602"/>
      <c r="D128" s="517" t="s">
        <v>880</v>
      </c>
      <c r="E128" s="518" t="s">
        <v>882</v>
      </c>
    </row>
    <row r="129" spans="1:5" s="465" customFormat="1" ht="78.75" hidden="1" x14ac:dyDescent="0.2">
      <c r="A129" s="490" t="s">
        <v>687</v>
      </c>
      <c r="B129" s="468" t="s">
        <v>690</v>
      </c>
      <c r="C129" s="602"/>
      <c r="D129" s="517" t="s">
        <v>880</v>
      </c>
      <c r="E129" s="518" t="s">
        <v>883</v>
      </c>
    </row>
    <row r="130" spans="1:5" s="465" customFormat="1" ht="63" hidden="1" x14ac:dyDescent="0.2">
      <c r="A130" s="490" t="s">
        <v>687</v>
      </c>
      <c r="B130" s="468" t="s">
        <v>690</v>
      </c>
      <c r="C130" s="602"/>
      <c r="D130" s="517" t="s">
        <v>880</v>
      </c>
      <c r="E130" s="518" t="s">
        <v>884</v>
      </c>
    </row>
    <row r="131" spans="1:5" s="465" customFormat="1" ht="47.25" hidden="1" x14ac:dyDescent="0.2">
      <c r="A131" s="490" t="s">
        <v>687</v>
      </c>
      <c r="B131" s="468" t="s">
        <v>690</v>
      </c>
      <c r="C131" s="602"/>
      <c r="D131" s="670" t="s">
        <v>838</v>
      </c>
      <c r="E131" s="518" t="s">
        <v>807</v>
      </c>
    </row>
    <row r="132" spans="1:5" s="465" customFormat="1" ht="63" hidden="1" x14ac:dyDescent="0.2">
      <c r="A132" s="490" t="s">
        <v>687</v>
      </c>
      <c r="B132" s="468" t="s">
        <v>690</v>
      </c>
      <c r="C132" s="602"/>
      <c r="D132" s="670" t="s">
        <v>838</v>
      </c>
      <c r="E132" s="518" t="s">
        <v>806</v>
      </c>
    </row>
    <row r="133" spans="1:5" s="465" customFormat="1" ht="63" hidden="1" x14ac:dyDescent="0.2">
      <c r="A133" s="490"/>
      <c r="B133" s="468" t="s">
        <v>690</v>
      </c>
      <c r="C133" s="602"/>
      <c r="D133" s="670" t="s">
        <v>838</v>
      </c>
      <c r="E133" s="518" t="s">
        <v>808</v>
      </c>
    </row>
    <row r="134" spans="1:5" s="465" customFormat="1" ht="63" hidden="1" x14ac:dyDescent="0.2">
      <c r="A134" s="490" t="s">
        <v>687</v>
      </c>
      <c r="B134" s="468" t="s">
        <v>690</v>
      </c>
      <c r="C134" s="602"/>
      <c r="D134" s="670" t="s">
        <v>838</v>
      </c>
      <c r="E134" s="518" t="s">
        <v>808</v>
      </c>
    </row>
    <row r="135" spans="1:5" s="465" customFormat="1" ht="63" hidden="1" x14ac:dyDescent="0.2">
      <c r="A135" s="490" t="s">
        <v>687</v>
      </c>
      <c r="B135" s="468" t="s">
        <v>690</v>
      </c>
      <c r="C135" s="602"/>
      <c r="D135" s="670" t="s">
        <v>838</v>
      </c>
      <c r="E135" s="518" t="s">
        <v>805</v>
      </c>
    </row>
    <row r="136" spans="1:5" s="465" customFormat="1" ht="63" hidden="1" x14ac:dyDescent="0.2">
      <c r="A136" s="490" t="s">
        <v>687</v>
      </c>
      <c r="B136" s="468" t="s">
        <v>690</v>
      </c>
      <c r="C136" s="602"/>
      <c r="D136" s="670" t="s">
        <v>838</v>
      </c>
      <c r="E136" s="518" t="s">
        <v>809</v>
      </c>
    </row>
    <row r="137" spans="1:5" s="465" customFormat="1" ht="47.25" hidden="1" x14ac:dyDescent="0.2">
      <c r="A137" s="490"/>
      <c r="B137" s="468" t="s">
        <v>690</v>
      </c>
      <c r="C137" s="519"/>
      <c r="D137" s="492" t="s">
        <v>878</v>
      </c>
      <c r="E137" s="518" t="s">
        <v>869</v>
      </c>
    </row>
    <row r="138" spans="1:5" s="465" customFormat="1" ht="63" hidden="1" x14ac:dyDescent="0.2">
      <c r="A138" s="490" t="s">
        <v>687</v>
      </c>
      <c r="B138" s="468" t="s">
        <v>690</v>
      </c>
      <c r="C138" s="519"/>
      <c r="D138" s="492" t="s">
        <v>878</v>
      </c>
      <c r="E138" s="518" t="s">
        <v>870</v>
      </c>
    </row>
    <row r="139" spans="1:5" s="465" customFormat="1" ht="63" hidden="1" x14ac:dyDescent="0.2">
      <c r="A139" s="490" t="s">
        <v>687</v>
      </c>
      <c r="B139" s="468" t="s">
        <v>690</v>
      </c>
      <c r="C139" s="519"/>
      <c r="D139" s="492" t="s">
        <v>878</v>
      </c>
      <c r="E139" s="518" t="s">
        <v>871</v>
      </c>
    </row>
    <row r="140" spans="1:5" s="465" customFormat="1" ht="63" hidden="1" x14ac:dyDescent="0.2">
      <c r="A140" s="490" t="s">
        <v>687</v>
      </c>
      <c r="B140" s="468" t="s">
        <v>690</v>
      </c>
      <c r="C140" s="519"/>
      <c r="D140" s="492" t="s">
        <v>878</v>
      </c>
      <c r="E140" s="518" t="s">
        <v>872</v>
      </c>
    </row>
    <row r="141" spans="1:5" s="465" customFormat="1" ht="63" hidden="1" x14ac:dyDescent="0.2">
      <c r="A141" s="490" t="s">
        <v>687</v>
      </c>
      <c r="B141" s="468" t="s">
        <v>690</v>
      </c>
      <c r="C141" s="519"/>
      <c r="D141" s="492" t="s">
        <v>878</v>
      </c>
      <c r="E141" s="518" t="s">
        <v>876</v>
      </c>
    </row>
    <row r="142" spans="1:5" s="465" customFormat="1" ht="63" hidden="1" x14ac:dyDescent="0.2">
      <c r="A142" s="490" t="s">
        <v>687</v>
      </c>
      <c r="B142" s="468" t="s">
        <v>690</v>
      </c>
      <c r="C142" s="519"/>
      <c r="D142" s="492" t="s">
        <v>878</v>
      </c>
      <c r="E142" s="518" t="s">
        <v>879</v>
      </c>
    </row>
    <row r="143" spans="1:5" s="465" customFormat="1" ht="63" hidden="1" x14ac:dyDescent="0.2">
      <c r="A143" s="490" t="s">
        <v>687</v>
      </c>
      <c r="B143" s="468" t="s">
        <v>690</v>
      </c>
      <c r="C143" s="519"/>
      <c r="D143" s="492" t="s">
        <v>878</v>
      </c>
      <c r="E143" s="518" t="s">
        <v>873</v>
      </c>
    </row>
    <row r="144" spans="1:5" s="465" customFormat="1" ht="63" hidden="1" x14ac:dyDescent="0.2">
      <c r="A144" s="490" t="s">
        <v>687</v>
      </c>
      <c r="B144" s="468" t="s">
        <v>690</v>
      </c>
      <c r="C144" s="519"/>
      <c r="D144" s="492" t="s">
        <v>878</v>
      </c>
      <c r="E144" s="518" t="s">
        <v>874</v>
      </c>
    </row>
    <row r="145" spans="1:6" s="465" customFormat="1" ht="63" hidden="1" x14ac:dyDescent="0.2">
      <c r="A145" s="709" t="s">
        <v>687</v>
      </c>
      <c r="B145" s="482" t="s">
        <v>817</v>
      </c>
      <c r="C145" s="491"/>
      <c r="D145" s="462" t="s">
        <v>895</v>
      </c>
      <c r="E145" s="518" t="s">
        <v>900</v>
      </c>
    </row>
    <row r="146" spans="1:6" s="465" customFormat="1" ht="38.25" hidden="1" x14ac:dyDescent="0.2">
      <c r="A146" s="490" t="s">
        <v>687</v>
      </c>
      <c r="B146" s="468"/>
      <c r="C146" s="519"/>
      <c r="D146" s="492"/>
      <c r="E146" s="518"/>
    </row>
    <row r="147" spans="1:6" s="465" customFormat="1" ht="38.25" hidden="1" x14ac:dyDescent="0.2">
      <c r="A147" s="490" t="s">
        <v>687</v>
      </c>
      <c r="B147" s="468" t="s">
        <v>803</v>
      </c>
      <c r="C147" s="491"/>
      <c r="D147" s="469" t="s">
        <v>804</v>
      </c>
      <c r="E147" s="470" t="s">
        <v>839</v>
      </c>
    </row>
    <row r="148" spans="1:6" s="465" customFormat="1" ht="31.5" x14ac:dyDescent="0.2">
      <c r="A148" s="466" t="s">
        <v>691</v>
      </c>
      <c r="B148" s="468" t="s">
        <v>467</v>
      </c>
      <c r="C148" s="491">
        <v>1500</v>
      </c>
      <c r="D148" s="493" t="s">
        <v>903</v>
      </c>
      <c r="E148" s="470" t="s">
        <v>904</v>
      </c>
    </row>
    <row r="149" spans="1:6" s="465" customFormat="1" ht="94.5" hidden="1" x14ac:dyDescent="0.2">
      <c r="A149" s="466" t="s">
        <v>691</v>
      </c>
      <c r="B149" s="468" t="s">
        <v>692</v>
      </c>
      <c r="C149" s="491"/>
      <c r="D149" s="493" t="s">
        <v>693</v>
      </c>
      <c r="E149" s="463" t="s">
        <v>694</v>
      </c>
    </row>
    <row r="150" spans="1:6" s="465" customFormat="1" ht="63" hidden="1" x14ac:dyDescent="0.2">
      <c r="A150" s="466" t="s">
        <v>691</v>
      </c>
      <c r="B150" s="468" t="s">
        <v>470</v>
      </c>
      <c r="C150" s="467"/>
      <c r="D150" s="493" t="s">
        <v>695</v>
      </c>
      <c r="E150" s="463" t="s">
        <v>696</v>
      </c>
    </row>
    <row r="151" spans="1:6" s="465" customFormat="1" ht="63" hidden="1" x14ac:dyDescent="0.2">
      <c r="A151" s="466" t="s">
        <v>691</v>
      </c>
      <c r="B151" s="468" t="s">
        <v>474</v>
      </c>
      <c r="C151" s="467"/>
      <c r="D151" s="493" t="s">
        <v>697</v>
      </c>
      <c r="E151" s="470" t="s">
        <v>698</v>
      </c>
    </row>
    <row r="152" spans="1:6" s="465" customFormat="1" ht="31.5" x14ac:dyDescent="0.2">
      <c r="A152" s="486" t="s">
        <v>691</v>
      </c>
      <c r="B152" s="478" t="s">
        <v>477</v>
      </c>
      <c r="C152" s="479">
        <v>48000</v>
      </c>
      <c r="D152" s="493" t="s">
        <v>902</v>
      </c>
      <c r="E152" s="470" t="s">
        <v>901</v>
      </c>
    </row>
    <row r="153" spans="1:6" s="465" customFormat="1" ht="157.5" x14ac:dyDescent="0.2">
      <c r="A153" s="486" t="s">
        <v>691</v>
      </c>
      <c r="B153" s="478" t="s">
        <v>477</v>
      </c>
      <c r="C153" s="491">
        <f>5000+18000+23000+29000</f>
        <v>75000</v>
      </c>
      <c r="D153" s="493" t="s">
        <v>903</v>
      </c>
      <c r="E153" s="470" t="s">
        <v>927</v>
      </c>
    </row>
    <row r="154" spans="1:6" s="465" customFormat="1" ht="31.5" x14ac:dyDescent="0.2">
      <c r="A154" s="486" t="s">
        <v>691</v>
      </c>
      <c r="B154" s="478" t="s">
        <v>477</v>
      </c>
      <c r="C154" s="491">
        <v>43000</v>
      </c>
      <c r="D154" s="494" t="s">
        <v>925</v>
      </c>
      <c r="E154" s="470" t="s">
        <v>923</v>
      </c>
    </row>
    <row r="155" spans="1:6" s="465" customFormat="1" ht="32.25" thickBot="1" x14ac:dyDescent="0.25">
      <c r="A155" s="466" t="s">
        <v>691</v>
      </c>
      <c r="B155" s="468" t="s">
        <v>481</v>
      </c>
      <c r="C155" s="467">
        <v>1500</v>
      </c>
      <c r="D155" s="493" t="s">
        <v>903</v>
      </c>
      <c r="E155" s="470" t="s">
        <v>904</v>
      </c>
    </row>
    <row r="156" spans="1:6" s="465" customFormat="1" ht="47.25" hidden="1" x14ac:dyDescent="0.2">
      <c r="A156" s="495" t="s">
        <v>580</v>
      </c>
      <c r="B156" s="496" t="s">
        <v>488</v>
      </c>
      <c r="C156" s="467"/>
      <c r="D156" s="469" t="s">
        <v>699</v>
      </c>
      <c r="E156" s="463" t="s">
        <v>843</v>
      </c>
    </row>
    <row r="157" spans="1:6" s="459" customFormat="1" ht="63.75" hidden="1" thickBot="1" x14ac:dyDescent="0.25">
      <c r="A157" s="495" t="s">
        <v>580</v>
      </c>
      <c r="B157" s="496" t="s">
        <v>488</v>
      </c>
      <c r="C157" s="467"/>
      <c r="D157" s="469" t="s">
        <v>699</v>
      </c>
      <c r="E157" s="463" t="s">
        <v>844</v>
      </c>
    </row>
    <row r="158" spans="1:6" ht="16.5" thickBot="1" x14ac:dyDescent="0.25">
      <c r="A158" s="878" t="s">
        <v>700</v>
      </c>
      <c r="B158" s="879"/>
      <c r="C158" s="497">
        <f>SUM(C7:C157)</f>
        <v>836319</v>
      </c>
      <c r="D158" s="498">
        <f>C158-'Дод 1'!D96</f>
        <v>836319</v>
      </c>
      <c r="E158" s="499">
        <f>C195-C190</f>
        <v>305000</v>
      </c>
      <c r="F158" s="512"/>
    </row>
    <row r="159" spans="1:6" ht="15.75" x14ac:dyDescent="0.2">
      <c r="A159" s="880" t="s">
        <v>701</v>
      </c>
      <c r="B159" s="881"/>
      <c r="C159" s="882"/>
      <c r="D159" s="882"/>
      <c r="E159" s="883"/>
    </row>
    <row r="160" spans="1:6" ht="48" hidden="1" thickBot="1" x14ac:dyDescent="0.25">
      <c r="A160" s="471" t="s">
        <v>589</v>
      </c>
      <c r="B160" s="472" t="s">
        <v>17</v>
      </c>
      <c r="C160" s="492"/>
      <c r="D160" s="469" t="s">
        <v>595</v>
      </c>
      <c r="E160" s="463" t="s">
        <v>702</v>
      </c>
    </row>
    <row r="161" spans="1:5" ht="78.75" hidden="1" x14ac:dyDescent="0.2">
      <c r="A161" s="471" t="s">
        <v>589</v>
      </c>
      <c r="B161" s="472" t="s">
        <v>63</v>
      </c>
      <c r="C161" s="492"/>
      <c r="D161" s="469" t="s">
        <v>595</v>
      </c>
      <c r="E161" s="463" t="s">
        <v>703</v>
      </c>
    </row>
    <row r="162" spans="1:5" ht="78.75" hidden="1" x14ac:dyDescent="0.2">
      <c r="A162" s="466" t="s">
        <v>589</v>
      </c>
      <c r="B162" s="468" t="s">
        <v>63</v>
      </c>
      <c r="C162" s="467"/>
      <c r="D162" s="469" t="s">
        <v>595</v>
      </c>
      <c r="E162" s="473" t="s">
        <v>704</v>
      </c>
    </row>
    <row r="163" spans="1:5" ht="31.5" hidden="1" x14ac:dyDescent="0.2">
      <c r="A163" s="466" t="s">
        <v>589</v>
      </c>
      <c r="B163" s="541" t="s">
        <v>78</v>
      </c>
      <c r="C163" s="542"/>
      <c r="D163" s="492" t="s">
        <v>811</v>
      </c>
      <c r="E163" s="463" t="s">
        <v>842</v>
      </c>
    </row>
    <row r="164" spans="1:5" ht="31.5" x14ac:dyDescent="0.2">
      <c r="A164" s="466" t="s">
        <v>589</v>
      </c>
      <c r="B164" s="541" t="s">
        <v>87</v>
      </c>
      <c r="C164" s="542">
        <v>130000</v>
      </c>
      <c r="D164" s="657">
        <v>44261</v>
      </c>
      <c r="E164" s="601" t="s">
        <v>924</v>
      </c>
    </row>
    <row r="165" spans="1:5" ht="94.5" hidden="1" x14ac:dyDescent="0.2">
      <c r="A165" s="466" t="s">
        <v>589</v>
      </c>
      <c r="B165" s="468" t="s">
        <v>87</v>
      </c>
      <c r="C165" s="467"/>
      <c r="D165" s="462" t="s">
        <v>616</v>
      </c>
      <c r="E165" s="470" t="s">
        <v>705</v>
      </c>
    </row>
    <row r="166" spans="1:5" ht="63" hidden="1" x14ac:dyDescent="0.2">
      <c r="A166" s="466" t="s">
        <v>589</v>
      </c>
      <c r="B166" s="468" t="s">
        <v>87</v>
      </c>
      <c r="C166" s="467"/>
      <c r="D166" s="462" t="s">
        <v>616</v>
      </c>
      <c r="E166" s="463" t="s">
        <v>706</v>
      </c>
    </row>
    <row r="167" spans="1:5" ht="78.75" hidden="1" x14ac:dyDescent="0.2">
      <c r="A167" s="466" t="s">
        <v>589</v>
      </c>
      <c r="B167" s="468" t="s">
        <v>87</v>
      </c>
      <c r="C167" s="467"/>
      <c r="D167" s="462" t="s">
        <v>616</v>
      </c>
      <c r="E167" s="470" t="s">
        <v>707</v>
      </c>
    </row>
    <row r="168" spans="1:5" ht="47.25" hidden="1" x14ac:dyDescent="0.2">
      <c r="A168" s="466" t="s">
        <v>589</v>
      </c>
      <c r="B168" s="468" t="s">
        <v>622</v>
      </c>
      <c r="C168" s="467"/>
      <c r="D168" s="492" t="s">
        <v>708</v>
      </c>
      <c r="E168" s="463" t="s">
        <v>709</v>
      </c>
    </row>
    <row r="169" spans="1:5" ht="47.25" hidden="1" x14ac:dyDescent="0.2">
      <c r="A169" s="466" t="s">
        <v>589</v>
      </c>
      <c r="B169" s="468" t="s">
        <v>549</v>
      </c>
      <c r="C169" s="467"/>
      <c r="D169" s="492" t="s">
        <v>591</v>
      </c>
      <c r="E169" s="480" t="s">
        <v>710</v>
      </c>
    </row>
    <row r="170" spans="1:5" ht="31.5" hidden="1" x14ac:dyDescent="0.2">
      <c r="A170" s="466" t="s">
        <v>589</v>
      </c>
      <c r="B170" s="468" t="s">
        <v>423</v>
      </c>
      <c r="C170" s="467"/>
      <c r="D170" s="462" t="s">
        <v>814</v>
      </c>
      <c r="E170" s="480" t="s">
        <v>813</v>
      </c>
    </row>
    <row r="171" spans="1:5" ht="47.25" hidden="1" x14ac:dyDescent="0.2">
      <c r="A171" s="466" t="s">
        <v>589</v>
      </c>
      <c r="B171" s="468" t="s">
        <v>559</v>
      </c>
      <c r="C171" s="467"/>
      <c r="D171" s="462" t="s">
        <v>814</v>
      </c>
      <c r="E171" s="463" t="s">
        <v>840</v>
      </c>
    </row>
    <row r="172" spans="1:5" ht="94.5" hidden="1" x14ac:dyDescent="0.2">
      <c r="A172" s="466" t="s">
        <v>589</v>
      </c>
      <c r="B172" s="468" t="s">
        <v>423</v>
      </c>
      <c r="C172" s="479"/>
      <c r="D172" s="517" t="s">
        <v>733</v>
      </c>
      <c r="E172" s="463" t="s">
        <v>758</v>
      </c>
    </row>
    <row r="173" spans="1:5" ht="31.5" hidden="1" x14ac:dyDescent="0.2">
      <c r="A173" s="466" t="s">
        <v>589</v>
      </c>
      <c r="B173" s="468" t="s">
        <v>423</v>
      </c>
      <c r="C173" s="467"/>
      <c r="D173" s="517" t="s">
        <v>733</v>
      </c>
      <c r="E173" s="500" t="s">
        <v>737</v>
      </c>
    </row>
    <row r="174" spans="1:5" ht="31.5" hidden="1" x14ac:dyDescent="0.2">
      <c r="A174" s="466" t="s">
        <v>589</v>
      </c>
      <c r="B174" s="468" t="s">
        <v>423</v>
      </c>
      <c r="C174" s="467"/>
      <c r="D174" s="517" t="s">
        <v>733</v>
      </c>
      <c r="E174" s="470" t="s">
        <v>738</v>
      </c>
    </row>
    <row r="175" spans="1:5" ht="31.5" hidden="1" x14ac:dyDescent="0.2">
      <c r="A175" s="466" t="s">
        <v>589</v>
      </c>
      <c r="B175" s="541" t="s">
        <v>426</v>
      </c>
      <c r="C175" s="542"/>
      <c r="D175" s="543" t="s">
        <v>733</v>
      </c>
      <c r="E175" s="544" t="s">
        <v>752</v>
      </c>
    </row>
    <row r="176" spans="1:5" ht="15.75" hidden="1" x14ac:dyDescent="0.2">
      <c r="A176" s="466" t="s">
        <v>589</v>
      </c>
      <c r="B176" s="468" t="s">
        <v>426</v>
      </c>
      <c r="C176" s="467"/>
      <c r="D176" s="462" t="s">
        <v>711</v>
      </c>
      <c r="E176" s="470" t="s">
        <v>712</v>
      </c>
    </row>
    <row r="177" spans="1:5" ht="15.75" hidden="1" x14ac:dyDescent="0.2">
      <c r="A177" s="466" t="s">
        <v>589</v>
      </c>
      <c r="B177" s="468" t="s">
        <v>426</v>
      </c>
      <c r="C177" s="467"/>
      <c r="D177" s="462" t="s">
        <v>711</v>
      </c>
      <c r="E177" s="470"/>
    </row>
    <row r="178" spans="1:5" ht="31.5" hidden="1" x14ac:dyDescent="0.2">
      <c r="A178" s="466" t="s">
        <v>589</v>
      </c>
      <c r="B178" s="482" t="s">
        <v>549</v>
      </c>
      <c r="C178" s="467"/>
      <c r="D178" s="462" t="s">
        <v>711</v>
      </c>
      <c r="E178" s="470" t="s">
        <v>713</v>
      </c>
    </row>
    <row r="179" spans="1:5" ht="47.25" hidden="1" x14ac:dyDescent="0.2">
      <c r="A179" s="466" t="s">
        <v>589</v>
      </c>
      <c r="B179" s="482" t="s">
        <v>104</v>
      </c>
      <c r="C179" s="467"/>
      <c r="D179" s="492" t="s">
        <v>714</v>
      </c>
      <c r="E179" s="480" t="s">
        <v>715</v>
      </c>
    </row>
    <row r="180" spans="1:5" ht="94.5" hidden="1" x14ac:dyDescent="0.2">
      <c r="A180" s="466" t="s">
        <v>589</v>
      </c>
      <c r="B180" s="482" t="s">
        <v>104</v>
      </c>
      <c r="C180" s="467"/>
      <c r="D180" s="469" t="s">
        <v>595</v>
      </c>
      <c r="E180" s="463" t="s">
        <v>716</v>
      </c>
    </row>
    <row r="181" spans="1:5" ht="63" hidden="1" x14ac:dyDescent="0.2">
      <c r="A181" s="486" t="s">
        <v>589</v>
      </c>
      <c r="B181" s="482" t="s">
        <v>114</v>
      </c>
      <c r="C181" s="467"/>
      <c r="D181" s="469" t="s">
        <v>595</v>
      </c>
      <c r="E181" s="470" t="s">
        <v>717</v>
      </c>
    </row>
    <row r="182" spans="1:5" ht="47.25" hidden="1" x14ac:dyDescent="0.2">
      <c r="A182" s="466" t="s">
        <v>589</v>
      </c>
      <c r="B182" s="482" t="s">
        <v>133</v>
      </c>
      <c r="C182" s="467"/>
      <c r="D182" s="469" t="s">
        <v>595</v>
      </c>
      <c r="E182" s="470" t="s">
        <v>718</v>
      </c>
    </row>
    <row r="183" spans="1:5" ht="31.5" hidden="1" x14ac:dyDescent="0.2">
      <c r="A183" s="486" t="s">
        <v>589</v>
      </c>
      <c r="B183" s="482" t="s">
        <v>133</v>
      </c>
      <c r="C183" s="501"/>
      <c r="D183" s="469" t="s">
        <v>595</v>
      </c>
      <c r="E183" s="470" t="s">
        <v>719</v>
      </c>
    </row>
    <row r="184" spans="1:5" ht="94.5" hidden="1" x14ac:dyDescent="0.2">
      <c r="A184" s="466" t="s">
        <v>589</v>
      </c>
      <c r="B184" s="468" t="s">
        <v>854</v>
      </c>
      <c r="C184" s="479"/>
      <c r="D184" s="469" t="s">
        <v>825</v>
      </c>
      <c r="E184" s="654" t="s">
        <v>853</v>
      </c>
    </row>
    <row r="185" spans="1:5" ht="48" thickBot="1" x14ac:dyDescent="0.25">
      <c r="A185" s="466" t="s">
        <v>661</v>
      </c>
      <c r="B185" s="482" t="s">
        <v>905</v>
      </c>
      <c r="C185" s="467">
        <v>175000</v>
      </c>
      <c r="D185" s="469" t="s">
        <v>908</v>
      </c>
      <c r="E185" s="463" t="s">
        <v>917</v>
      </c>
    </row>
    <row r="186" spans="1:5" ht="63" hidden="1" x14ac:dyDescent="0.2">
      <c r="A186" s="466" t="s">
        <v>580</v>
      </c>
      <c r="B186" s="468" t="s">
        <v>855</v>
      </c>
      <c r="C186" s="467"/>
      <c r="D186" s="469" t="s">
        <v>802</v>
      </c>
      <c r="E186" s="463" t="s">
        <v>857</v>
      </c>
    </row>
    <row r="187" spans="1:5" ht="94.5" hidden="1" x14ac:dyDescent="0.2">
      <c r="A187" s="466" t="s">
        <v>580</v>
      </c>
      <c r="B187" s="468" t="s">
        <v>854</v>
      </c>
      <c r="C187" s="479"/>
      <c r="D187" s="469" t="s">
        <v>825</v>
      </c>
      <c r="E187" s="654" t="s">
        <v>866</v>
      </c>
    </row>
    <row r="188" spans="1:5" ht="126" hidden="1" x14ac:dyDescent="0.2">
      <c r="A188" s="466" t="s">
        <v>580</v>
      </c>
      <c r="B188" s="468" t="s">
        <v>854</v>
      </c>
      <c r="C188" s="542"/>
      <c r="D188" s="469" t="s">
        <v>827</v>
      </c>
      <c r="E188" s="518" t="s">
        <v>892</v>
      </c>
    </row>
    <row r="189" spans="1:5" ht="78.75" hidden="1" x14ac:dyDescent="0.2">
      <c r="A189" s="466" t="s">
        <v>661</v>
      </c>
      <c r="B189" s="482" t="s">
        <v>720</v>
      </c>
      <c r="C189" s="491"/>
      <c r="D189" s="469" t="s">
        <v>683</v>
      </c>
      <c r="E189" s="463" t="s">
        <v>721</v>
      </c>
    </row>
    <row r="190" spans="1:5" ht="63" hidden="1" x14ac:dyDescent="0.2">
      <c r="A190" s="490" t="s">
        <v>687</v>
      </c>
      <c r="B190" s="468" t="s">
        <v>689</v>
      </c>
      <c r="C190" s="602"/>
      <c r="D190" s="603" t="s">
        <v>732</v>
      </c>
      <c r="E190" s="601" t="s">
        <v>787</v>
      </c>
    </row>
    <row r="191" spans="1:5" ht="31.5" hidden="1" x14ac:dyDescent="0.2">
      <c r="A191" s="495" t="s">
        <v>691</v>
      </c>
      <c r="B191" s="502" t="s">
        <v>692</v>
      </c>
      <c r="C191" s="491"/>
      <c r="D191" s="503" t="s">
        <v>722</v>
      </c>
      <c r="E191" s="504" t="s">
        <v>723</v>
      </c>
    </row>
    <row r="192" spans="1:5" ht="63" hidden="1" x14ac:dyDescent="0.2">
      <c r="A192" s="495" t="s">
        <v>691</v>
      </c>
      <c r="B192" s="502" t="s">
        <v>470</v>
      </c>
      <c r="C192" s="491"/>
      <c r="D192" s="503" t="s">
        <v>724</v>
      </c>
      <c r="E192" s="505" t="s">
        <v>725</v>
      </c>
    </row>
    <row r="193" spans="1:6" ht="63" hidden="1" x14ac:dyDescent="0.2">
      <c r="A193" s="466" t="s">
        <v>691</v>
      </c>
      <c r="B193" s="502" t="s">
        <v>477</v>
      </c>
      <c r="C193" s="491"/>
      <c r="D193" s="503" t="s">
        <v>724</v>
      </c>
      <c r="E193" s="505" t="s">
        <v>726</v>
      </c>
    </row>
    <row r="194" spans="1:6" ht="48" hidden="1" thickBot="1" x14ac:dyDescent="0.25">
      <c r="A194" s="506" t="s">
        <v>691</v>
      </c>
      <c r="B194" s="507" t="s">
        <v>481</v>
      </c>
      <c r="C194" s="491"/>
      <c r="D194" s="508" t="s">
        <v>727</v>
      </c>
      <c r="E194" s="470" t="s">
        <v>728</v>
      </c>
    </row>
    <row r="195" spans="1:6" ht="16.5" thickBot="1" x14ac:dyDescent="0.25">
      <c r="A195" s="866" t="s">
        <v>700</v>
      </c>
      <c r="B195" s="867"/>
      <c r="C195" s="509">
        <f>SUM(C160:C194)</f>
        <v>305000</v>
      </c>
      <c r="D195" s="510">
        <f>E195-E196</f>
        <v>1141319</v>
      </c>
      <c r="E195" s="511">
        <f>1211857.37+245669.15</f>
        <v>1457526.52</v>
      </c>
      <c r="F195" s="512"/>
    </row>
    <row r="196" spans="1:6" ht="16.5" thickBot="1" x14ac:dyDescent="0.25">
      <c r="A196" s="868" t="s">
        <v>729</v>
      </c>
      <c r="B196" s="869"/>
      <c r="C196" s="497">
        <f>C158+C195</f>
        <v>1141319</v>
      </c>
      <c r="D196" s="513">
        <f>C196-'Дод 1'!C96</f>
        <v>1141319</v>
      </c>
      <c r="E196" s="514">
        <f>E195+'Дод 1'!C96-дод.8!C196</f>
        <v>316207.52</v>
      </c>
    </row>
    <row r="197" spans="1:6" ht="46.9" hidden="1" customHeight="1" x14ac:dyDescent="0.2">
      <c r="A197" s="870" t="s">
        <v>837</v>
      </c>
      <c r="B197" s="871"/>
      <c r="C197" s="871"/>
      <c r="D197" s="871"/>
      <c r="E197" s="871"/>
    </row>
    <row r="198" spans="1:6" ht="27" customHeight="1" x14ac:dyDescent="0.25">
      <c r="A198" s="885" t="s">
        <v>933</v>
      </c>
      <c r="B198" s="885"/>
      <c r="C198" s="885"/>
      <c r="D198" s="885"/>
      <c r="E198" s="885"/>
    </row>
    <row r="199" spans="1:6" ht="15.75" x14ac:dyDescent="0.2">
      <c r="A199" s="447"/>
      <c r="B199" s="448"/>
      <c r="C199" s="449"/>
      <c r="D199" s="450"/>
      <c r="E199" s="450"/>
    </row>
    <row r="200" spans="1:6" x14ac:dyDescent="0.2">
      <c r="E200" s="512"/>
    </row>
  </sheetData>
  <autoFilter ref="A6:E186"/>
  <mergeCells count="10">
    <mergeCell ref="A195:B195"/>
    <mergeCell ref="A196:B196"/>
    <mergeCell ref="A197:E197"/>
    <mergeCell ref="A198:E198"/>
    <mergeCell ref="A2:E2"/>
    <mergeCell ref="A3:E3"/>
    <mergeCell ref="A4:C4"/>
    <mergeCell ref="A5:C5"/>
    <mergeCell ref="A158:B158"/>
    <mergeCell ref="A159:E159"/>
  </mergeCells>
  <pageMargins left="0.78740157480314965" right="0.78740157480314965" top="1.1811023622047245" bottom="0.39370078740157483" header="0.23622047244094491" footer="0.19685039370078741"/>
  <pageSetup paperSize="9" scale="78"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6 '!Заголовки_для_печати</vt:lpstr>
      <vt:lpstr>дод.8!Заголовки_для_печати</vt:lpstr>
      <vt:lpstr>'дод 2 '!Область_печати</vt:lpstr>
      <vt:lpstr>дод.8!Область_печати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2021-03-22T08:55:01Z</cp:lastPrinted>
  <dcterms:created xsi:type="dcterms:W3CDTF">2020-12-30T10:03:27Z</dcterms:created>
  <dcterms:modified xsi:type="dcterms:W3CDTF">2021-03-22T08:56:27Z</dcterms:modified>
</cp:coreProperties>
</file>