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5480" windowHeight="7755" activeTab="4"/>
  </bookViews>
  <sheets>
    <sheet name="дод 1" sheetId="45" r:id="rId1"/>
    <sheet name="Дод 2" sheetId="46" r:id="rId2"/>
    <sheet name="дод 3 " sheetId="52" r:id="rId3"/>
    <sheet name="дод 4" sheetId="50" r:id="rId4"/>
    <sheet name="1 півр_2021" sheetId="47" r:id="rId5"/>
  </sheets>
  <definedNames>
    <definedName name="_xlnm.Print_Titles" localSheetId="1">'Дод 2'!$6:$7</definedName>
    <definedName name="_xlnm.Print_Titles" localSheetId="2">'дод 3 '!$8:$11</definedName>
    <definedName name="_xlnm.Print_Area" localSheetId="4">'1 півр_2021'!$A$1:$E$207</definedName>
  </definedNames>
  <calcPr calcId="144525"/>
</workbook>
</file>

<file path=xl/calcChain.xml><?xml version="1.0" encoding="utf-8"?>
<calcChain xmlns="http://schemas.openxmlformats.org/spreadsheetml/2006/main">
  <c r="H92" i="52" l="1"/>
  <c r="G92" i="52"/>
  <c r="H91" i="52"/>
  <c r="G91" i="52"/>
  <c r="G13" i="52" l="1"/>
  <c r="H13" i="52"/>
  <c r="I13" i="52"/>
  <c r="J13" i="52"/>
  <c r="M13" i="52"/>
  <c r="N13" i="52"/>
  <c r="O13" i="52"/>
  <c r="G87" i="52"/>
  <c r="H87" i="52"/>
  <c r="I87" i="52"/>
  <c r="J87" i="52"/>
  <c r="L87" i="52"/>
  <c r="M87" i="52"/>
  <c r="N87" i="52"/>
  <c r="O87" i="52"/>
  <c r="P87" i="52"/>
  <c r="K134" i="52"/>
  <c r="K126" i="52"/>
  <c r="K127" i="52"/>
  <c r="K128" i="52"/>
  <c r="K129" i="52"/>
  <c r="K130" i="52"/>
  <c r="K131" i="52"/>
  <c r="K132" i="52"/>
  <c r="K133" i="52"/>
  <c r="K118" i="52"/>
  <c r="K119" i="52"/>
  <c r="K120" i="52"/>
  <c r="K121" i="52"/>
  <c r="K122" i="52"/>
  <c r="K123" i="52"/>
  <c r="K124" i="52"/>
  <c r="K125" i="52"/>
  <c r="G115" i="52"/>
  <c r="H115" i="52"/>
  <c r="I115" i="52"/>
  <c r="J115" i="52"/>
  <c r="K115" i="52"/>
  <c r="L115" i="52"/>
  <c r="M115" i="52"/>
  <c r="N115" i="52"/>
  <c r="O115" i="52"/>
  <c r="P115" i="52"/>
  <c r="Q115" i="52"/>
  <c r="H16" i="52"/>
  <c r="I16" i="52"/>
  <c r="F110" i="52"/>
  <c r="F70" i="52"/>
  <c r="R70" i="52" s="1"/>
  <c r="R110" i="52" l="1"/>
  <c r="F92" i="52"/>
  <c r="R92" i="52" s="1"/>
  <c r="C136" i="47"/>
  <c r="B136" i="47"/>
  <c r="E94" i="47"/>
  <c r="D94" i="47"/>
  <c r="E95" i="45" l="1"/>
  <c r="E85" i="47" l="1"/>
  <c r="D85" i="47"/>
  <c r="E136" i="50"/>
  <c r="C136" i="50"/>
  <c r="D136" i="50"/>
  <c r="G127" i="50"/>
  <c r="G128" i="50"/>
  <c r="G129" i="50"/>
  <c r="F112" i="50"/>
  <c r="F113" i="50"/>
  <c r="F114" i="50"/>
  <c r="F115" i="50"/>
  <c r="F116" i="50"/>
  <c r="G112" i="50"/>
  <c r="G113" i="50"/>
  <c r="G114" i="50"/>
  <c r="G115" i="50"/>
  <c r="G116" i="50"/>
  <c r="G117" i="50"/>
  <c r="G118" i="50"/>
  <c r="G119" i="50"/>
  <c r="G120" i="50"/>
  <c r="G81" i="50" l="1"/>
  <c r="G82" i="50"/>
  <c r="G83" i="50"/>
  <c r="G84" i="50"/>
  <c r="G85" i="50"/>
  <c r="G86" i="50"/>
  <c r="G87" i="50"/>
  <c r="G88" i="50"/>
  <c r="G89" i="50"/>
  <c r="G90" i="50"/>
  <c r="G91" i="50"/>
  <c r="G92" i="50"/>
  <c r="G93" i="50"/>
  <c r="G94" i="50"/>
  <c r="G95" i="50"/>
  <c r="G96" i="50"/>
  <c r="G97" i="50"/>
  <c r="G98" i="50"/>
  <c r="G99" i="50"/>
  <c r="G100" i="50"/>
  <c r="G101" i="50"/>
  <c r="G102" i="50"/>
  <c r="G103" i="50"/>
  <c r="G104" i="50"/>
  <c r="G105" i="50"/>
  <c r="G106" i="50"/>
  <c r="G107" i="50"/>
  <c r="G108" i="50"/>
  <c r="D70" i="50"/>
  <c r="E70" i="50"/>
  <c r="C70" i="50"/>
  <c r="G70" i="50" l="1"/>
  <c r="F67" i="50"/>
  <c r="G67" i="50"/>
  <c r="F68" i="50"/>
  <c r="G68" i="50"/>
  <c r="F69" i="50"/>
  <c r="G69" i="50"/>
  <c r="F70" i="50"/>
  <c r="F71" i="50"/>
  <c r="G71" i="50"/>
  <c r="F72" i="50"/>
  <c r="G72" i="50"/>
  <c r="F73" i="50"/>
  <c r="G73" i="50"/>
  <c r="F11" i="50"/>
  <c r="G11" i="50"/>
  <c r="F12" i="50"/>
  <c r="G12" i="50"/>
  <c r="F13" i="50"/>
  <c r="G13" i="50"/>
  <c r="F14" i="50"/>
  <c r="G14" i="50"/>
  <c r="F15" i="50"/>
  <c r="G15" i="50"/>
  <c r="F16" i="50"/>
  <c r="G16" i="50"/>
  <c r="G17" i="50"/>
  <c r="F18" i="50"/>
  <c r="G18" i="50"/>
  <c r="F19" i="50"/>
  <c r="G19" i="50"/>
  <c r="F20" i="50"/>
  <c r="G20" i="50"/>
  <c r="F21" i="50"/>
  <c r="G21" i="50"/>
  <c r="F22" i="50"/>
  <c r="G22" i="50"/>
  <c r="F23" i="50"/>
  <c r="G23" i="50"/>
  <c r="F24" i="50"/>
  <c r="G24" i="50"/>
  <c r="F25" i="50"/>
  <c r="G25" i="50"/>
  <c r="G26" i="50"/>
  <c r="G27" i="50"/>
  <c r="G28" i="50"/>
  <c r="F29" i="50"/>
  <c r="G29" i="50"/>
  <c r="F30" i="50"/>
  <c r="G30" i="50"/>
  <c r="F31" i="50"/>
  <c r="G31" i="50"/>
  <c r="F32" i="50"/>
  <c r="G32" i="50"/>
  <c r="F33" i="50"/>
  <c r="G33" i="50"/>
  <c r="F34" i="50"/>
  <c r="G34" i="50"/>
  <c r="F35" i="50"/>
  <c r="G35" i="50"/>
  <c r="F36" i="50"/>
  <c r="G36" i="50"/>
  <c r="F37" i="50"/>
  <c r="G37" i="50"/>
  <c r="G38" i="50"/>
  <c r="F39" i="50"/>
  <c r="G39" i="50"/>
  <c r="F40" i="50"/>
  <c r="G40" i="50"/>
  <c r="F41" i="50"/>
  <c r="G41" i="50"/>
  <c r="F42" i="50"/>
  <c r="G42" i="50"/>
  <c r="F43" i="50"/>
  <c r="G43" i="50"/>
  <c r="F44" i="50"/>
  <c r="G44" i="50"/>
  <c r="F45" i="50"/>
  <c r="G45" i="50"/>
  <c r="F46" i="50"/>
  <c r="G46" i="50"/>
  <c r="F47" i="50"/>
  <c r="G47" i="50"/>
  <c r="F48" i="50"/>
  <c r="G48" i="50"/>
  <c r="F49" i="50"/>
  <c r="G49" i="50"/>
  <c r="F50" i="50"/>
  <c r="G50" i="50"/>
  <c r="G51" i="50"/>
  <c r="F52" i="50"/>
  <c r="G52" i="50"/>
  <c r="F53" i="50"/>
  <c r="G53" i="50"/>
  <c r="F54" i="50"/>
  <c r="G54" i="50"/>
  <c r="F55" i="50"/>
  <c r="G55" i="50"/>
  <c r="F56" i="50"/>
  <c r="G56" i="50"/>
  <c r="F57" i="50"/>
  <c r="G57" i="50"/>
  <c r="F58" i="50"/>
  <c r="G58" i="50"/>
  <c r="F59" i="50"/>
  <c r="G59" i="50"/>
  <c r="F60" i="50"/>
  <c r="G60" i="50"/>
  <c r="G61" i="50"/>
  <c r="F62" i="50"/>
  <c r="G62" i="50"/>
  <c r="F63" i="50"/>
  <c r="G63" i="50"/>
  <c r="F64" i="50"/>
  <c r="G64" i="50"/>
  <c r="F65" i="50"/>
  <c r="G65" i="50"/>
  <c r="F66" i="50"/>
  <c r="G66" i="50"/>
  <c r="Q154" i="52" l="1"/>
  <c r="Q150" i="52" s="1"/>
  <c r="K154" i="52"/>
  <c r="F154" i="52"/>
  <c r="K153" i="52"/>
  <c r="F153" i="52"/>
  <c r="K152" i="52"/>
  <c r="F152" i="52"/>
  <c r="K151" i="52"/>
  <c r="F151" i="52"/>
  <c r="P150" i="52"/>
  <c r="P149" i="52" s="1"/>
  <c r="O150" i="52"/>
  <c r="O149" i="52" s="1"/>
  <c r="N150" i="52"/>
  <c r="N149" i="52" s="1"/>
  <c r="M150" i="52"/>
  <c r="M149" i="52" s="1"/>
  <c r="L150" i="52"/>
  <c r="L149" i="52" s="1"/>
  <c r="J150" i="52"/>
  <c r="J149" i="52" s="1"/>
  <c r="I150" i="52"/>
  <c r="I149" i="52" s="1"/>
  <c r="H150" i="52"/>
  <c r="H149" i="52" s="1"/>
  <c r="G150" i="52"/>
  <c r="G149" i="52" s="1"/>
  <c r="Q149" i="52"/>
  <c r="K148" i="52"/>
  <c r="F148" i="52"/>
  <c r="R148" i="52" s="1"/>
  <c r="K147" i="52"/>
  <c r="F147" i="52"/>
  <c r="K146" i="52"/>
  <c r="F146" i="52"/>
  <c r="R146" i="52" s="1"/>
  <c r="Q145" i="52"/>
  <c r="Q137" i="52" s="1"/>
  <c r="Q136" i="52" s="1"/>
  <c r="P145" i="52"/>
  <c r="K145" i="52"/>
  <c r="F145" i="52"/>
  <c r="K144" i="52"/>
  <c r="F144" i="52"/>
  <c r="K143" i="52"/>
  <c r="F143" i="52"/>
  <c r="R143" i="52" s="1"/>
  <c r="P142" i="52"/>
  <c r="K142" i="52"/>
  <c r="F142" i="52"/>
  <c r="K141" i="52"/>
  <c r="F141" i="52"/>
  <c r="F138" i="52"/>
  <c r="O137" i="52"/>
  <c r="O136" i="52" s="1"/>
  <c r="N137" i="52"/>
  <c r="N136" i="52" s="1"/>
  <c r="M137" i="52"/>
  <c r="M136" i="52" s="1"/>
  <c r="L137" i="52"/>
  <c r="L136" i="52" s="1"/>
  <c r="J137" i="52"/>
  <c r="J136" i="52" s="1"/>
  <c r="I137" i="52"/>
  <c r="I136" i="52" s="1"/>
  <c r="H137" i="52"/>
  <c r="H136" i="52" s="1"/>
  <c r="G137" i="52"/>
  <c r="G136" i="52" s="1"/>
  <c r="F135" i="52"/>
  <c r="R135" i="52" s="1"/>
  <c r="F134" i="52"/>
  <c r="R134" i="52" s="1"/>
  <c r="F133" i="52"/>
  <c r="R133" i="52" s="1"/>
  <c r="F132" i="52"/>
  <c r="R132" i="52" s="1"/>
  <c r="F131" i="52"/>
  <c r="R131" i="52" s="1"/>
  <c r="F130" i="52"/>
  <c r="R130" i="52" s="1"/>
  <c r="F129" i="52"/>
  <c r="R129" i="52" s="1"/>
  <c r="F128" i="52"/>
  <c r="R128" i="52" s="1"/>
  <c r="F127" i="52"/>
  <c r="R127" i="52" s="1"/>
  <c r="R126" i="52"/>
  <c r="F125" i="52"/>
  <c r="R125" i="52" s="1"/>
  <c r="F124" i="52"/>
  <c r="R124" i="52" s="1"/>
  <c r="F123" i="52"/>
  <c r="R123" i="52" s="1"/>
  <c r="R114" i="52" s="1"/>
  <c r="F122" i="52"/>
  <c r="R122" i="52" s="1"/>
  <c r="F121" i="52"/>
  <c r="R121" i="52" s="1"/>
  <c r="F120" i="52"/>
  <c r="R120" i="52" s="1"/>
  <c r="F119" i="52"/>
  <c r="F118" i="52"/>
  <c r="Q117" i="52"/>
  <c r="K117" i="52"/>
  <c r="F117" i="52"/>
  <c r="K116" i="52"/>
  <c r="K113" i="52" s="1"/>
  <c r="K112" i="52" s="1"/>
  <c r="F116" i="52"/>
  <c r="G114" i="52"/>
  <c r="P113" i="52"/>
  <c r="P112" i="52" s="1"/>
  <c r="O113" i="52"/>
  <c r="O112" i="52" s="1"/>
  <c r="N113" i="52"/>
  <c r="N112" i="52" s="1"/>
  <c r="M113" i="52"/>
  <c r="M112" i="52" s="1"/>
  <c r="L113" i="52"/>
  <c r="L112" i="52" s="1"/>
  <c r="J113" i="52"/>
  <c r="J112" i="52" s="1"/>
  <c r="I113" i="52"/>
  <c r="H113" i="52"/>
  <c r="H112" i="52" s="1"/>
  <c r="G113" i="52"/>
  <c r="G112" i="52" s="1"/>
  <c r="I112" i="52"/>
  <c r="K111" i="52"/>
  <c r="F111" i="52"/>
  <c r="Q109" i="52"/>
  <c r="K109" i="52"/>
  <c r="K90" i="52" s="1"/>
  <c r="F109" i="52"/>
  <c r="K108" i="52"/>
  <c r="F108" i="52"/>
  <c r="K107" i="52"/>
  <c r="F107" i="52"/>
  <c r="F89" i="52" s="1"/>
  <c r="K106" i="52"/>
  <c r="F106" i="52"/>
  <c r="K105" i="52"/>
  <c r="F105" i="52"/>
  <c r="R105" i="52" s="1"/>
  <c r="K104" i="52"/>
  <c r="F104" i="52"/>
  <c r="K103" i="52"/>
  <c r="F103" i="52"/>
  <c r="R103" i="52" s="1"/>
  <c r="K102" i="52"/>
  <c r="F102" i="52"/>
  <c r="K101" i="52"/>
  <c r="R101" i="52" s="1"/>
  <c r="K100" i="52"/>
  <c r="F100" i="52"/>
  <c r="K99" i="52"/>
  <c r="F99" i="52"/>
  <c r="K98" i="52"/>
  <c r="F98" i="52"/>
  <c r="F91" i="52" s="1"/>
  <c r="R91" i="52" s="1"/>
  <c r="K97" i="52"/>
  <c r="K88" i="52" s="1"/>
  <c r="F97" i="52"/>
  <c r="K96" i="52"/>
  <c r="F96" i="52"/>
  <c r="K95" i="52"/>
  <c r="F95" i="52"/>
  <c r="F94" i="52"/>
  <c r="K93" i="52"/>
  <c r="F93" i="52"/>
  <c r="P90" i="52"/>
  <c r="O90" i="52"/>
  <c r="N90" i="52"/>
  <c r="M90" i="52"/>
  <c r="L90" i="52"/>
  <c r="J90" i="52"/>
  <c r="I90" i="52"/>
  <c r="H90" i="52"/>
  <c r="G90" i="52"/>
  <c r="Q89" i="52"/>
  <c r="P89" i="52"/>
  <c r="P157" i="52" s="1"/>
  <c r="O89" i="52"/>
  <c r="O157" i="52" s="1"/>
  <c r="N89" i="52"/>
  <c r="N157" i="52" s="1"/>
  <c r="M89" i="52"/>
  <c r="M157" i="52" s="1"/>
  <c r="L89" i="52"/>
  <c r="L157" i="52" s="1"/>
  <c r="K89" i="52"/>
  <c r="J89" i="52"/>
  <c r="I89" i="52"/>
  <c r="H89" i="52"/>
  <c r="H157" i="52" s="1"/>
  <c r="G89" i="52"/>
  <c r="Q88" i="52"/>
  <c r="Q156" i="52" s="1"/>
  <c r="P88" i="52"/>
  <c r="O88" i="52"/>
  <c r="O156" i="52" s="1"/>
  <c r="N88" i="52"/>
  <c r="N156" i="52" s="1"/>
  <c r="M88" i="52"/>
  <c r="M156" i="52" s="1"/>
  <c r="L88" i="52"/>
  <c r="L156" i="52" s="1"/>
  <c r="J88" i="52"/>
  <c r="J156" i="52" s="1"/>
  <c r="I88" i="52"/>
  <c r="I156" i="52" s="1"/>
  <c r="H88" i="52"/>
  <c r="H156" i="52" s="1"/>
  <c r="G88" i="52"/>
  <c r="G156" i="52" s="1"/>
  <c r="F88" i="52"/>
  <c r="P86" i="52"/>
  <c r="O86" i="52"/>
  <c r="M86" i="52"/>
  <c r="L86" i="52"/>
  <c r="J86" i="52"/>
  <c r="I86" i="52"/>
  <c r="H86" i="52"/>
  <c r="G86" i="52"/>
  <c r="O84" i="52"/>
  <c r="O85" i="52" s="1"/>
  <c r="N84" i="52"/>
  <c r="M84" i="52"/>
  <c r="M85" i="52" s="1"/>
  <c r="J84" i="52"/>
  <c r="I84" i="52"/>
  <c r="I85" i="52" s="1"/>
  <c r="H84" i="52"/>
  <c r="G84" i="52"/>
  <c r="P83" i="52"/>
  <c r="K83" i="52"/>
  <c r="F83" i="52"/>
  <c r="P82" i="52"/>
  <c r="K82" i="52"/>
  <c r="F82" i="52"/>
  <c r="P81" i="52"/>
  <c r="K81" i="52"/>
  <c r="F81" i="52"/>
  <c r="P80" i="52"/>
  <c r="K80" i="52"/>
  <c r="F80" i="52"/>
  <c r="P79" i="52"/>
  <c r="P15" i="52" s="1"/>
  <c r="K79" i="52"/>
  <c r="F79" i="52"/>
  <c r="Q78" i="52"/>
  <c r="P78" i="52"/>
  <c r="K78" i="52"/>
  <c r="F78" i="52"/>
  <c r="Q77" i="52"/>
  <c r="P77" i="52"/>
  <c r="K77" i="52"/>
  <c r="R77" i="52" s="1"/>
  <c r="P76" i="52"/>
  <c r="K76" i="52"/>
  <c r="F76" i="52"/>
  <c r="P75" i="52"/>
  <c r="K75" i="52"/>
  <c r="F75" i="52"/>
  <c r="P74" i="52"/>
  <c r="K74" i="52"/>
  <c r="R74" i="52" s="1"/>
  <c r="K73" i="52"/>
  <c r="F73" i="52"/>
  <c r="K72" i="52"/>
  <c r="F72" i="52"/>
  <c r="K71" i="52"/>
  <c r="F71" i="52"/>
  <c r="K69" i="52"/>
  <c r="F69" i="52"/>
  <c r="K68" i="52"/>
  <c r="F68" i="52"/>
  <c r="K67" i="52"/>
  <c r="F67" i="52"/>
  <c r="P66" i="52"/>
  <c r="K66" i="52"/>
  <c r="F66" i="52"/>
  <c r="K65" i="52"/>
  <c r="F65" i="52"/>
  <c r="K64" i="52"/>
  <c r="F64" i="52"/>
  <c r="Q63" i="52"/>
  <c r="K63" i="52"/>
  <c r="F63" i="52"/>
  <c r="K62" i="52"/>
  <c r="F62" i="52"/>
  <c r="K61" i="52"/>
  <c r="F61" i="52"/>
  <c r="K60" i="52"/>
  <c r="F60" i="52"/>
  <c r="K59" i="52"/>
  <c r="F59" i="52"/>
  <c r="K58" i="52"/>
  <c r="R58" i="52" s="1"/>
  <c r="K57" i="52"/>
  <c r="F57" i="52"/>
  <c r="K56" i="52"/>
  <c r="F56" i="52"/>
  <c r="K55" i="52"/>
  <c r="F55" i="52"/>
  <c r="K54" i="52"/>
  <c r="F54" i="52"/>
  <c r="K53" i="52"/>
  <c r="F53" i="52"/>
  <c r="K52" i="52"/>
  <c r="R52" i="52" s="1"/>
  <c r="K51" i="52"/>
  <c r="F51" i="52"/>
  <c r="K50" i="52"/>
  <c r="F50" i="52"/>
  <c r="K49" i="52"/>
  <c r="R49" i="52" s="1"/>
  <c r="K48" i="52"/>
  <c r="R48" i="52" s="1"/>
  <c r="K47" i="52"/>
  <c r="F47" i="52"/>
  <c r="K46" i="52"/>
  <c r="F46" i="52"/>
  <c r="K45" i="52"/>
  <c r="F45" i="52"/>
  <c r="K44" i="52"/>
  <c r="F44" i="52"/>
  <c r="K43" i="52"/>
  <c r="F43" i="52"/>
  <c r="K42" i="52"/>
  <c r="F42" i="52"/>
  <c r="K41" i="52"/>
  <c r="F41" i="52"/>
  <c r="K40" i="52"/>
  <c r="F40" i="52"/>
  <c r="K39" i="52"/>
  <c r="F39" i="52"/>
  <c r="K38" i="52"/>
  <c r="F38" i="52"/>
  <c r="K37" i="52"/>
  <c r="F37" i="52"/>
  <c r="K36" i="52"/>
  <c r="F36" i="52"/>
  <c r="K35" i="52"/>
  <c r="F35" i="52"/>
  <c r="L34" i="52"/>
  <c r="L13" i="52" s="1"/>
  <c r="K34" i="52"/>
  <c r="F34" i="52"/>
  <c r="K33" i="52"/>
  <c r="F33" i="52"/>
  <c r="F32" i="52"/>
  <c r="R32" i="52" s="1"/>
  <c r="F31" i="52"/>
  <c r="R31" i="52" s="1"/>
  <c r="K30" i="52"/>
  <c r="F30" i="52"/>
  <c r="R29" i="52"/>
  <c r="K28" i="52"/>
  <c r="F28" i="52"/>
  <c r="F27" i="52"/>
  <c r="R27" i="52" s="1"/>
  <c r="R26" i="52"/>
  <c r="F25" i="52"/>
  <c r="R25" i="52" s="1"/>
  <c r="R24" i="52"/>
  <c r="R23" i="52"/>
  <c r="F22" i="52"/>
  <c r="R22" i="52" s="1"/>
  <c r="F21" i="52"/>
  <c r="R21" i="52" s="1"/>
  <c r="K20" i="52"/>
  <c r="F20" i="52"/>
  <c r="F18" i="52"/>
  <c r="R18" i="52" s="1"/>
  <c r="K17" i="52"/>
  <c r="F17" i="52"/>
  <c r="K16" i="52"/>
  <c r="K157" i="52" s="1"/>
  <c r="J16" i="52"/>
  <c r="J157" i="52" s="1"/>
  <c r="G16" i="52"/>
  <c r="Q15" i="52"/>
  <c r="O15" i="52"/>
  <c r="N15" i="52"/>
  <c r="M15" i="52"/>
  <c r="L15" i="52"/>
  <c r="K15" i="52"/>
  <c r="J15" i="52"/>
  <c r="F15" i="52" s="1"/>
  <c r="K14" i="52"/>
  <c r="F14" i="52"/>
  <c r="N12" i="52"/>
  <c r="J12" i="52"/>
  <c r="H12" i="52"/>
  <c r="G12" i="52"/>
  <c r="M12" i="52"/>
  <c r="I12" i="52"/>
  <c r="F156" i="52" l="1"/>
  <c r="R147" i="52"/>
  <c r="P156" i="52"/>
  <c r="F87" i="52"/>
  <c r="P13" i="52"/>
  <c r="R104" i="52"/>
  <c r="R108" i="52"/>
  <c r="F115" i="52"/>
  <c r="R142" i="52"/>
  <c r="P137" i="52"/>
  <c r="P136" i="52" s="1"/>
  <c r="F16" i="52"/>
  <c r="G157" i="52"/>
  <c r="P84" i="52"/>
  <c r="I157" i="52"/>
  <c r="Q157" i="52"/>
  <c r="F114" i="52"/>
  <c r="Q13" i="52"/>
  <c r="K156" i="52"/>
  <c r="Q90" i="52"/>
  <c r="Q87" i="52"/>
  <c r="Q86" i="52" s="1"/>
  <c r="K13" i="52"/>
  <c r="K12" i="52" s="1"/>
  <c r="R151" i="52"/>
  <c r="R154" i="52"/>
  <c r="F113" i="52"/>
  <c r="F112" i="52" s="1"/>
  <c r="M155" i="52"/>
  <c r="J155" i="52"/>
  <c r="R144" i="52"/>
  <c r="R15" i="52"/>
  <c r="R20" i="52"/>
  <c r="R53" i="52"/>
  <c r="R55" i="52"/>
  <c r="R56" i="52"/>
  <c r="R63" i="52"/>
  <c r="R93" i="52"/>
  <c r="L84" i="52"/>
  <c r="L12" i="52"/>
  <c r="L155" i="52" s="1"/>
  <c r="P12" i="52"/>
  <c r="P155" i="52" s="1"/>
  <c r="R117" i="52"/>
  <c r="R141" i="52"/>
  <c r="K137" i="52"/>
  <c r="K136" i="52" s="1"/>
  <c r="R14" i="52"/>
  <c r="R17" i="52"/>
  <c r="R35" i="52"/>
  <c r="F150" i="52"/>
  <c r="F149" i="52" s="1"/>
  <c r="R59" i="52"/>
  <c r="R60" i="52"/>
  <c r="R61" i="52"/>
  <c r="R62" i="52"/>
  <c r="R66" i="52"/>
  <c r="R67" i="52"/>
  <c r="R68" i="52"/>
  <c r="R79" i="52"/>
  <c r="R81" i="52"/>
  <c r="R83" i="52"/>
  <c r="R96" i="52"/>
  <c r="R111" i="52"/>
  <c r="R109" i="52"/>
  <c r="F90" i="52"/>
  <c r="R90" i="52" s="1"/>
  <c r="R100" i="52"/>
  <c r="I155" i="52"/>
  <c r="G155" i="52"/>
  <c r="R98" i="52"/>
  <c r="R99" i="52"/>
  <c r="H155" i="52"/>
  <c r="S87" i="52"/>
  <c r="F13" i="52"/>
  <c r="F12" i="52" s="1"/>
  <c r="R73" i="52"/>
  <c r="R75" i="52"/>
  <c r="R57" i="52"/>
  <c r="R54" i="52"/>
  <c r="R36" i="52"/>
  <c r="R37" i="52"/>
  <c r="R38" i="52"/>
  <c r="R39" i="52"/>
  <c r="R40" i="52"/>
  <c r="R41" i="52"/>
  <c r="R42" i="52"/>
  <c r="R43" i="52"/>
  <c r="R44" i="52"/>
  <c r="R45" i="52"/>
  <c r="R46" i="52"/>
  <c r="R47" i="52"/>
  <c r="R50" i="52"/>
  <c r="R51" i="52"/>
  <c r="R64" i="52"/>
  <c r="R65" i="52"/>
  <c r="R76" i="52"/>
  <c r="R78" i="52"/>
  <c r="R80" i="52"/>
  <c r="R82" i="52"/>
  <c r="R95" i="52"/>
  <c r="R69" i="52"/>
  <c r="R71" i="52"/>
  <c r="R72" i="52"/>
  <c r="R34" i="52"/>
  <c r="G85" i="52"/>
  <c r="R28" i="52"/>
  <c r="K84" i="52"/>
  <c r="O12" i="52"/>
  <c r="O155" i="52" s="1"/>
  <c r="R30" i="52"/>
  <c r="R33" i="52"/>
  <c r="F84" i="52"/>
  <c r="Q12" i="52"/>
  <c r="Q84" i="52"/>
  <c r="Q85" i="52" s="1"/>
  <c r="H85" i="52"/>
  <c r="J85" i="52"/>
  <c r="L85" i="52"/>
  <c r="N85" i="52"/>
  <c r="P85" i="52"/>
  <c r="R88" i="52"/>
  <c r="R156" i="52" s="1"/>
  <c r="F86" i="52"/>
  <c r="R118" i="52"/>
  <c r="R115" i="52" s="1"/>
  <c r="R138" i="52"/>
  <c r="F137" i="52"/>
  <c r="F136" i="52" s="1"/>
  <c r="R152" i="52"/>
  <c r="R16" i="52"/>
  <c r="R157" i="52" s="1"/>
  <c r="K94" i="52"/>
  <c r="K87" i="52" s="1"/>
  <c r="N86" i="52"/>
  <c r="N155" i="52" s="1"/>
  <c r="R97" i="52"/>
  <c r="R102" i="52"/>
  <c r="R106" i="52"/>
  <c r="R89" i="52"/>
  <c r="R107" i="52"/>
  <c r="R116" i="52"/>
  <c r="Q113" i="52"/>
  <c r="Q112" i="52" s="1"/>
  <c r="R119" i="52"/>
  <c r="R145" i="52"/>
  <c r="K150" i="52"/>
  <c r="K149" i="52" s="1"/>
  <c r="R149" i="52" s="1"/>
  <c r="R153" i="52"/>
  <c r="F157" i="52" l="1"/>
  <c r="R13" i="52"/>
  <c r="R12" i="52" s="1"/>
  <c r="R113" i="52"/>
  <c r="R112" i="52" s="1"/>
  <c r="K86" i="52"/>
  <c r="K155" i="52" s="1"/>
  <c r="R150" i="52"/>
  <c r="F85" i="52"/>
  <c r="R85" i="52" s="1"/>
  <c r="F155" i="52"/>
  <c r="K85" i="52"/>
  <c r="R84" i="52"/>
  <c r="R137" i="52"/>
  <c r="R136" i="52" s="1"/>
  <c r="R94" i="52"/>
  <c r="R87" i="52" s="1"/>
  <c r="Q155" i="52"/>
  <c r="R86" i="52" l="1"/>
  <c r="R155" i="52" s="1"/>
  <c r="S155" i="52" s="1"/>
  <c r="S88" i="52"/>
  <c r="S156" i="52" s="1"/>
  <c r="D121" i="50" l="1"/>
  <c r="E121" i="50"/>
  <c r="G121" i="50" l="1"/>
  <c r="C121" i="50"/>
  <c r="D109" i="50"/>
  <c r="E109" i="50"/>
  <c r="C109" i="50"/>
  <c r="F121" i="50" l="1"/>
  <c r="C204" i="47" l="1"/>
  <c r="B204" i="47"/>
  <c r="D203" i="47"/>
  <c r="E203" i="47"/>
  <c r="D197" i="47"/>
  <c r="E197" i="47"/>
  <c r="C187" i="47"/>
  <c r="B187" i="47"/>
  <c r="E186" i="47"/>
  <c r="D186" i="47"/>
  <c r="E183" i="47"/>
  <c r="D183" i="47"/>
  <c r="D106" i="47"/>
  <c r="E106" i="47"/>
  <c r="D104" i="47"/>
  <c r="E104" i="47"/>
  <c r="D98" i="47"/>
  <c r="E98" i="47"/>
  <c r="D97" i="47"/>
  <c r="E97" i="47"/>
  <c r="D96" i="47"/>
  <c r="E96" i="47"/>
  <c r="D95" i="47"/>
  <c r="E95" i="47"/>
  <c r="D93" i="47"/>
  <c r="E93" i="47"/>
  <c r="D92" i="47"/>
  <c r="E92" i="47"/>
  <c r="D84" i="47"/>
  <c r="E84" i="47"/>
  <c r="D79" i="47" l="1"/>
  <c r="E79" i="47"/>
  <c r="C71" i="47" l="1"/>
  <c r="B71" i="47"/>
  <c r="D53" i="47"/>
  <c r="D10" i="47"/>
  <c r="D9" i="47"/>
  <c r="C22" i="45"/>
  <c r="D21" i="45"/>
  <c r="C23" i="45"/>
  <c r="D71" i="47" l="1"/>
  <c r="E71" i="47"/>
  <c r="E15" i="46"/>
  <c r="F15" i="46"/>
  <c r="L15" i="46"/>
  <c r="D20" i="46" l="1"/>
  <c r="D91" i="46"/>
  <c r="C91" i="46"/>
  <c r="D87" i="46"/>
  <c r="M15" i="46"/>
  <c r="P15" i="46" s="1"/>
  <c r="D10" i="46"/>
  <c r="C10" i="46"/>
  <c r="C20" i="46"/>
  <c r="H102" i="46"/>
  <c r="G102" i="46"/>
  <c r="D102" i="46"/>
  <c r="C102" i="46"/>
  <c r="O15" i="46" l="1"/>
  <c r="E192" i="47" l="1"/>
  <c r="D192" i="47"/>
  <c r="E191" i="47"/>
  <c r="D191" i="47"/>
  <c r="D202" i="47"/>
  <c r="E202" i="47"/>
  <c r="C175" i="47"/>
  <c r="B175" i="47"/>
  <c r="E160" i="47"/>
  <c r="E81" i="47" l="1"/>
  <c r="G135" i="50" l="1"/>
  <c r="G134" i="50"/>
  <c r="G133" i="50"/>
  <c r="G132" i="50"/>
  <c r="G131" i="50"/>
  <c r="G130" i="50"/>
  <c r="G126" i="50"/>
  <c r="G125" i="50"/>
  <c r="G124" i="50"/>
  <c r="G123" i="50"/>
  <c r="G111" i="50"/>
  <c r="F111" i="50"/>
  <c r="F87" i="50"/>
  <c r="G80" i="50"/>
  <c r="E74" i="50"/>
  <c r="D74" i="50"/>
  <c r="C74" i="50"/>
  <c r="G10" i="50"/>
  <c r="F10" i="50"/>
  <c r="F74" i="50" l="1"/>
  <c r="G74" i="50"/>
  <c r="D137" i="50"/>
  <c r="D138" i="50" s="1"/>
  <c r="F109" i="50"/>
  <c r="C137" i="50"/>
  <c r="C138" i="50" s="1"/>
  <c r="G136" i="50"/>
  <c r="G109" i="50"/>
  <c r="E137" i="50"/>
  <c r="F137" i="50" l="1"/>
  <c r="G137" i="50"/>
  <c r="E138" i="50"/>
  <c r="G138" i="50" l="1"/>
  <c r="F138" i="50"/>
  <c r="E51" i="47" l="1"/>
  <c r="E50" i="47"/>
  <c r="E49" i="47"/>
  <c r="E22" i="47"/>
  <c r="M75" i="46" l="1"/>
  <c r="L75" i="46"/>
  <c r="M106" i="46"/>
  <c r="L106" i="46"/>
  <c r="M108" i="46"/>
  <c r="L108" i="46"/>
  <c r="F108" i="46"/>
  <c r="E108" i="46"/>
  <c r="F106" i="46"/>
  <c r="E106" i="46"/>
  <c r="C43" i="46"/>
  <c r="D43" i="46"/>
  <c r="C45" i="46"/>
  <c r="D45" i="46"/>
  <c r="D108" i="45"/>
  <c r="C112" i="45"/>
  <c r="C114" i="45"/>
  <c r="O75" i="46" l="1"/>
  <c r="O108" i="46"/>
  <c r="O106" i="46"/>
  <c r="H73" i="46"/>
  <c r="J75" i="46"/>
  <c r="D76" i="45"/>
  <c r="D200" i="47" l="1"/>
  <c r="E200" i="47"/>
  <c r="D131" i="47" l="1"/>
  <c r="E131" i="47"/>
  <c r="E194" i="47" l="1"/>
  <c r="D185" i="47"/>
  <c r="E184" i="47"/>
  <c r="E185" i="47"/>
  <c r="D184" i="47"/>
  <c r="E170" i="47"/>
  <c r="E130" i="47"/>
  <c r="D111" i="47" l="1"/>
  <c r="E111" i="47"/>
  <c r="B40" i="47" l="1"/>
  <c r="C40" i="47"/>
  <c r="E48" i="47"/>
  <c r="E21" i="47"/>
  <c r="C96" i="45"/>
  <c r="D59" i="45"/>
  <c r="C59" i="45" s="1"/>
  <c r="D64" i="45"/>
  <c r="C64" i="45" s="1"/>
  <c r="D24" i="45"/>
  <c r="D27" i="45"/>
  <c r="D29" i="45"/>
  <c r="D26" i="45" s="1"/>
  <c r="C26" i="45" s="1"/>
  <c r="B16" i="47"/>
  <c r="B23" i="47"/>
  <c r="C16" i="47"/>
  <c r="C23" i="47"/>
  <c r="D23" i="47" s="1"/>
  <c r="D23" i="46"/>
  <c r="M23" i="46" s="1"/>
  <c r="C23" i="46"/>
  <c r="C19" i="46" s="1"/>
  <c r="L19" i="46" s="1"/>
  <c r="E20" i="46"/>
  <c r="D70" i="45"/>
  <c r="C70" i="45" s="1"/>
  <c r="C79" i="45"/>
  <c r="E75" i="45"/>
  <c r="F80" i="45"/>
  <c r="F75" i="45" s="1"/>
  <c r="F57" i="45" s="1"/>
  <c r="B205" i="47"/>
  <c r="E199" i="47"/>
  <c r="C140" i="47"/>
  <c r="B140" i="47"/>
  <c r="D134" i="47"/>
  <c r="E134" i="47"/>
  <c r="E201" i="47"/>
  <c r="E195" i="47"/>
  <c r="D102" i="47"/>
  <c r="E102" i="47"/>
  <c r="E198" i="47"/>
  <c r="D198" i="47"/>
  <c r="E196" i="47"/>
  <c r="D196" i="47"/>
  <c r="E193" i="47"/>
  <c r="E190" i="47"/>
  <c r="D190" i="47"/>
  <c r="E189" i="47"/>
  <c r="D189" i="47"/>
  <c r="E182" i="47"/>
  <c r="D182" i="47"/>
  <c r="E181" i="47"/>
  <c r="D181" i="47"/>
  <c r="E180" i="47"/>
  <c r="D180" i="47"/>
  <c r="E179" i="47"/>
  <c r="D179" i="47"/>
  <c r="E178" i="47"/>
  <c r="D178" i="47"/>
  <c r="E177" i="47"/>
  <c r="D177" i="47"/>
  <c r="E174" i="47"/>
  <c r="E173" i="47"/>
  <c r="E172" i="47"/>
  <c r="E171" i="47"/>
  <c r="D171" i="47"/>
  <c r="E169" i="47"/>
  <c r="E168" i="47"/>
  <c r="E167" i="47"/>
  <c r="D167" i="47"/>
  <c r="E166" i="47"/>
  <c r="E165" i="47"/>
  <c r="E164" i="47"/>
  <c r="E163" i="47"/>
  <c r="E162" i="47"/>
  <c r="E161" i="47"/>
  <c r="E159" i="47"/>
  <c r="D159" i="47"/>
  <c r="E158" i="47"/>
  <c r="E157" i="47"/>
  <c r="E156" i="47"/>
  <c r="E155" i="47"/>
  <c r="E154" i="47"/>
  <c r="E153" i="47"/>
  <c r="E152" i="47"/>
  <c r="E151" i="47"/>
  <c r="E150" i="47"/>
  <c r="E149" i="47"/>
  <c r="E148" i="47"/>
  <c r="E147" i="47"/>
  <c r="E146" i="47"/>
  <c r="E145" i="47"/>
  <c r="E144" i="47"/>
  <c r="E143" i="47"/>
  <c r="E139" i="47"/>
  <c r="E138" i="47"/>
  <c r="E137" i="47"/>
  <c r="E135" i="47"/>
  <c r="E133" i="47"/>
  <c r="E132" i="47"/>
  <c r="D132" i="47"/>
  <c r="E129" i="47"/>
  <c r="D129" i="47"/>
  <c r="E128" i="47"/>
  <c r="E127" i="47"/>
  <c r="E126" i="47"/>
  <c r="D126" i="47"/>
  <c r="E125" i="47"/>
  <c r="E124" i="47"/>
  <c r="D124" i="47"/>
  <c r="E123" i="47"/>
  <c r="D123" i="47"/>
  <c r="E122" i="47"/>
  <c r="D122" i="47"/>
  <c r="E121" i="47"/>
  <c r="D121" i="47"/>
  <c r="E120" i="47"/>
  <c r="D120" i="47"/>
  <c r="E119" i="47"/>
  <c r="E118" i="47"/>
  <c r="D118" i="47"/>
  <c r="E117" i="47"/>
  <c r="D117" i="47"/>
  <c r="E116" i="47"/>
  <c r="D116" i="47"/>
  <c r="E115" i="47"/>
  <c r="D115" i="47"/>
  <c r="E114" i="47"/>
  <c r="D114" i="47"/>
  <c r="E113" i="47"/>
  <c r="D113" i="47"/>
  <c r="E112" i="47"/>
  <c r="D112" i="47"/>
  <c r="E110" i="47"/>
  <c r="D110" i="47"/>
  <c r="E109" i="47"/>
  <c r="E108" i="47"/>
  <c r="D108" i="47"/>
  <c r="E107" i="47"/>
  <c r="D107" i="47"/>
  <c r="E105" i="47"/>
  <c r="D105" i="47"/>
  <c r="E103" i="47"/>
  <c r="E101" i="47"/>
  <c r="D101" i="47"/>
  <c r="E100" i="47"/>
  <c r="D100" i="47"/>
  <c r="E99" i="47"/>
  <c r="D99" i="47"/>
  <c r="E91" i="47"/>
  <c r="D91" i="47"/>
  <c r="E90" i="47"/>
  <c r="D90" i="47"/>
  <c r="E89" i="47"/>
  <c r="D89" i="47"/>
  <c r="E88" i="47"/>
  <c r="D88" i="47"/>
  <c r="E87" i="47"/>
  <c r="D87" i="47"/>
  <c r="E86" i="47"/>
  <c r="D86" i="47"/>
  <c r="E83" i="47"/>
  <c r="D83" i="47"/>
  <c r="E82" i="47"/>
  <c r="D82" i="47"/>
  <c r="E80" i="47"/>
  <c r="D80" i="47"/>
  <c r="E78" i="47"/>
  <c r="D78" i="47"/>
  <c r="E72" i="47"/>
  <c r="E69" i="47"/>
  <c r="E68" i="47"/>
  <c r="E67" i="47"/>
  <c r="D67" i="47"/>
  <c r="E66" i="47"/>
  <c r="D66" i="47"/>
  <c r="E65" i="47"/>
  <c r="D65" i="47"/>
  <c r="E64" i="47"/>
  <c r="D64" i="47"/>
  <c r="E63" i="47"/>
  <c r="D63" i="47"/>
  <c r="C62" i="47"/>
  <c r="B62" i="47"/>
  <c r="B70" i="47" s="1"/>
  <c r="E61" i="47"/>
  <c r="E60" i="47"/>
  <c r="E59" i="47"/>
  <c r="E58" i="47"/>
  <c r="D58" i="47"/>
  <c r="E53" i="47"/>
  <c r="E52" i="47"/>
  <c r="D52" i="47"/>
  <c r="D48" i="47"/>
  <c r="E47" i="47"/>
  <c r="E46" i="47"/>
  <c r="D46" i="47"/>
  <c r="E45" i="47"/>
  <c r="D45" i="47"/>
  <c r="E44" i="47"/>
  <c r="E43" i="47"/>
  <c r="E42" i="47"/>
  <c r="D42" i="47"/>
  <c r="E41" i="47"/>
  <c r="E39" i="47"/>
  <c r="E37" i="47"/>
  <c r="E36" i="47"/>
  <c r="E35" i="47"/>
  <c r="E34" i="47"/>
  <c r="D34" i="47"/>
  <c r="E33" i="47"/>
  <c r="D33" i="47"/>
  <c r="E32" i="47"/>
  <c r="E31" i="47"/>
  <c r="D31" i="47"/>
  <c r="E30" i="47"/>
  <c r="D30" i="47"/>
  <c r="E29" i="47"/>
  <c r="D29" i="47"/>
  <c r="E28" i="47"/>
  <c r="D28" i="47"/>
  <c r="E27" i="47"/>
  <c r="D27" i="47"/>
  <c r="E26" i="47"/>
  <c r="D26" i="47"/>
  <c r="E25" i="47"/>
  <c r="D25" i="47"/>
  <c r="E24" i="47"/>
  <c r="D24" i="47"/>
  <c r="D21" i="47"/>
  <c r="E20" i="47"/>
  <c r="D20" i="47"/>
  <c r="E19" i="47"/>
  <c r="D19" i="47"/>
  <c r="E18" i="47"/>
  <c r="D18" i="47"/>
  <c r="E17" i="47"/>
  <c r="D17" i="47"/>
  <c r="E15" i="47"/>
  <c r="D15" i="47"/>
  <c r="E14" i="47"/>
  <c r="E13" i="47"/>
  <c r="E12" i="47"/>
  <c r="D12" i="47"/>
  <c r="E11" i="47"/>
  <c r="D11" i="47"/>
  <c r="E10" i="47"/>
  <c r="E9" i="47"/>
  <c r="E8" i="47"/>
  <c r="D8" i="47"/>
  <c r="E7" i="47"/>
  <c r="D7" i="47"/>
  <c r="E6" i="47"/>
  <c r="D6" i="47"/>
  <c r="E204" i="47"/>
  <c r="D204" i="47"/>
  <c r="M110" i="46"/>
  <c r="L110" i="46"/>
  <c r="F110" i="46"/>
  <c r="E110" i="46"/>
  <c r="M109" i="46"/>
  <c r="L109" i="46"/>
  <c r="J109" i="46"/>
  <c r="F109" i="46"/>
  <c r="E109" i="46"/>
  <c r="M107" i="46"/>
  <c r="L107" i="46"/>
  <c r="F107" i="46"/>
  <c r="E107" i="46"/>
  <c r="M105" i="46"/>
  <c r="L105" i="46"/>
  <c r="J105" i="46"/>
  <c r="F105" i="46"/>
  <c r="E105" i="46"/>
  <c r="M104" i="46"/>
  <c r="L104" i="46"/>
  <c r="J104" i="46"/>
  <c r="F104" i="46"/>
  <c r="E104" i="46"/>
  <c r="M103" i="46"/>
  <c r="L103" i="46"/>
  <c r="F103" i="46"/>
  <c r="E103" i="46"/>
  <c r="I102" i="46"/>
  <c r="J102" i="46"/>
  <c r="L102" i="46"/>
  <c r="M101" i="46"/>
  <c r="L101" i="46"/>
  <c r="J101" i="46"/>
  <c r="F101" i="46"/>
  <c r="E101" i="46"/>
  <c r="H100" i="46"/>
  <c r="G100" i="46"/>
  <c r="D100" i="46"/>
  <c r="M100" i="46" s="1"/>
  <c r="C100" i="46"/>
  <c r="L100" i="46" s="1"/>
  <c r="M99" i="46"/>
  <c r="L99" i="46"/>
  <c r="F99" i="46"/>
  <c r="E99" i="46"/>
  <c r="M98" i="46"/>
  <c r="L98" i="46"/>
  <c r="J98" i="46"/>
  <c r="F98" i="46"/>
  <c r="E98" i="46"/>
  <c r="M97" i="46"/>
  <c r="L97" i="46"/>
  <c r="J97" i="46"/>
  <c r="F97" i="46"/>
  <c r="E97" i="46"/>
  <c r="M96" i="46"/>
  <c r="L96" i="46"/>
  <c r="F96" i="46"/>
  <c r="E96" i="46"/>
  <c r="H95" i="46"/>
  <c r="G95" i="46"/>
  <c r="G94" i="46" s="1"/>
  <c r="D95" i="46"/>
  <c r="C95" i="46"/>
  <c r="C94" i="46" s="1"/>
  <c r="C93" i="46" s="1"/>
  <c r="I94" i="46"/>
  <c r="I93" i="46" s="1"/>
  <c r="M92" i="46"/>
  <c r="L92" i="46"/>
  <c r="J92" i="46"/>
  <c r="F92" i="46"/>
  <c r="E92" i="46"/>
  <c r="I91" i="46"/>
  <c r="I90" i="46" s="1"/>
  <c r="I86" i="46" s="1"/>
  <c r="H91" i="46"/>
  <c r="H90" i="46" s="1"/>
  <c r="G91" i="46"/>
  <c r="G90" i="46" s="1"/>
  <c r="E91" i="46"/>
  <c r="N91" i="46" s="1"/>
  <c r="D90" i="46"/>
  <c r="D86" i="46" s="1"/>
  <c r="M89" i="46"/>
  <c r="L89" i="46"/>
  <c r="J89" i="46"/>
  <c r="F89" i="46"/>
  <c r="E89" i="46"/>
  <c r="M88" i="46"/>
  <c r="L88" i="46"/>
  <c r="J88" i="46"/>
  <c r="F88" i="46"/>
  <c r="E88" i="46"/>
  <c r="H87" i="46"/>
  <c r="G87" i="46"/>
  <c r="C87" i="46"/>
  <c r="F87" i="46" s="1"/>
  <c r="M85" i="46"/>
  <c r="L85" i="46"/>
  <c r="K85" i="46"/>
  <c r="J85" i="46"/>
  <c r="F85" i="46"/>
  <c r="E85" i="46"/>
  <c r="M84" i="46"/>
  <c r="L84" i="46"/>
  <c r="K84" i="46"/>
  <c r="J84" i="46"/>
  <c r="F84" i="46"/>
  <c r="E84" i="46"/>
  <c r="H83" i="46"/>
  <c r="G83" i="46"/>
  <c r="D83" i="46"/>
  <c r="C83" i="46"/>
  <c r="F83" i="46" s="1"/>
  <c r="M82" i="46"/>
  <c r="L82" i="46"/>
  <c r="K82" i="46"/>
  <c r="J82" i="46"/>
  <c r="F82" i="46"/>
  <c r="E82" i="46"/>
  <c r="M81" i="46"/>
  <c r="L81" i="46"/>
  <c r="K81" i="46"/>
  <c r="J81" i="46"/>
  <c r="F81" i="46"/>
  <c r="E81" i="46"/>
  <c r="M80" i="46"/>
  <c r="L80" i="46"/>
  <c r="K80" i="46"/>
  <c r="J80" i="46"/>
  <c r="F80" i="46"/>
  <c r="E80" i="46"/>
  <c r="H79" i="46"/>
  <c r="G79" i="46"/>
  <c r="G78" i="46" s="1"/>
  <c r="D79" i="46"/>
  <c r="D78" i="46" s="1"/>
  <c r="C79" i="46"/>
  <c r="F79" i="46" s="1"/>
  <c r="M77" i="46"/>
  <c r="L77" i="46"/>
  <c r="J77" i="46"/>
  <c r="F77" i="46"/>
  <c r="E77" i="46"/>
  <c r="M76" i="46"/>
  <c r="L76" i="46"/>
  <c r="J76" i="46"/>
  <c r="F76" i="46"/>
  <c r="E76" i="46"/>
  <c r="M74" i="46"/>
  <c r="L74" i="46"/>
  <c r="J74" i="46"/>
  <c r="F74" i="46"/>
  <c r="E74" i="46"/>
  <c r="G73" i="46"/>
  <c r="G72" i="46" s="1"/>
  <c r="D73" i="46"/>
  <c r="M73" i="46" s="1"/>
  <c r="C73" i="46"/>
  <c r="C72" i="46" s="1"/>
  <c r="F72" i="46" s="1"/>
  <c r="N72" i="46"/>
  <c r="N54" i="46" s="1"/>
  <c r="I72" i="46"/>
  <c r="I54" i="46" s="1"/>
  <c r="I112" i="46" s="1"/>
  <c r="I113" i="46" s="1"/>
  <c r="H72" i="46"/>
  <c r="M71" i="46"/>
  <c r="L71" i="46"/>
  <c r="F71" i="46"/>
  <c r="E71" i="46"/>
  <c r="M70" i="46"/>
  <c r="L70" i="46"/>
  <c r="J70" i="46"/>
  <c r="F70" i="46"/>
  <c r="E70" i="46"/>
  <c r="M69" i="46"/>
  <c r="L69" i="46"/>
  <c r="J69" i="46"/>
  <c r="F69" i="46"/>
  <c r="E69" i="46"/>
  <c r="M68" i="46"/>
  <c r="L68" i="46"/>
  <c r="J68" i="46"/>
  <c r="F68" i="46"/>
  <c r="E68" i="46"/>
  <c r="H67" i="46"/>
  <c r="G67" i="46"/>
  <c r="D67" i="46"/>
  <c r="M67" i="46" s="1"/>
  <c r="C67" i="46"/>
  <c r="M66" i="46"/>
  <c r="L66" i="46"/>
  <c r="J66" i="46"/>
  <c r="F66" i="46"/>
  <c r="E66" i="46"/>
  <c r="H65" i="46"/>
  <c r="G65" i="46"/>
  <c r="D65" i="46"/>
  <c r="C65" i="46"/>
  <c r="M64" i="46"/>
  <c r="L64" i="46"/>
  <c r="J64" i="46"/>
  <c r="F64" i="46"/>
  <c r="E64" i="46"/>
  <c r="M63" i="46"/>
  <c r="L63" i="46"/>
  <c r="J63" i="46"/>
  <c r="F63" i="46"/>
  <c r="E63" i="46"/>
  <c r="M62" i="46"/>
  <c r="L62" i="46"/>
  <c r="J62" i="46"/>
  <c r="F62" i="46"/>
  <c r="E62" i="46"/>
  <c r="H61" i="46"/>
  <c r="G61" i="46"/>
  <c r="D61" i="46"/>
  <c r="C61" i="46"/>
  <c r="M59" i="46"/>
  <c r="L59" i="46"/>
  <c r="J59" i="46"/>
  <c r="F59" i="46"/>
  <c r="E59" i="46"/>
  <c r="M58" i="46"/>
  <c r="L58" i="46"/>
  <c r="J58" i="46"/>
  <c r="F58" i="46"/>
  <c r="E58" i="46"/>
  <c r="M57" i="46"/>
  <c r="L57" i="46"/>
  <c r="J57" i="46"/>
  <c r="F57" i="46"/>
  <c r="E57" i="46"/>
  <c r="H56" i="46"/>
  <c r="G56" i="46"/>
  <c r="G55" i="46" s="1"/>
  <c r="D56" i="46"/>
  <c r="M56" i="46" s="1"/>
  <c r="C56" i="46"/>
  <c r="M53" i="46"/>
  <c r="L53" i="46"/>
  <c r="K53" i="46"/>
  <c r="J53" i="46"/>
  <c r="F53" i="46"/>
  <c r="E53" i="46"/>
  <c r="M52" i="46"/>
  <c r="L52" i="46"/>
  <c r="K52" i="46"/>
  <c r="J52" i="46"/>
  <c r="F52" i="46"/>
  <c r="E52" i="46"/>
  <c r="M51" i="46"/>
  <c r="L51" i="46"/>
  <c r="K51" i="46"/>
  <c r="J51" i="46"/>
  <c r="F51" i="46"/>
  <c r="E51" i="46"/>
  <c r="H50" i="46"/>
  <c r="H49" i="46" s="1"/>
  <c r="H8" i="46" s="1"/>
  <c r="G50" i="46"/>
  <c r="G49" i="46" s="1"/>
  <c r="D50" i="46"/>
  <c r="C50" i="46"/>
  <c r="F50" i="46" s="1"/>
  <c r="M48" i="46"/>
  <c r="L48" i="46"/>
  <c r="J48" i="46"/>
  <c r="F48" i="46"/>
  <c r="E48" i="46"/>
  <c r="M47" i="46"/>
  <c r="L47" i="46"/>
  <c r="J47" i="46"/>
  <c r="F47" i="46"/>
  <c r="E47" i="46"/>
  <c r="M46" i="46"/>
  <c r="L46" i="46"/>
  <c r="J46" i="46"/>
  <c r="F46" i="46"/>
  <c r="E46" i="46"/>
  <c r="H45" i="46"/>
  <c r="G45" i="46"/>
  <c r="L45" i="46" s="1"/>
  <c r="M44" i="46"/>
  <c r="L44" i="46"/>
  <c r="F44" i="46"/>
  <c r="E44" i="46"/>
  <c r="M43" i="46"/>
  <c r="F43" i="46"/>
  <c r="M42" i="46"/>
  <c r="L42" i="46"/>
  <c r="J42" i="46"/>
  <c r="F42" i="46"/>
  <c r="E42" i="46"/>
  <c r="M41" i="46"/>
  <c r="L41" i="46"/>
  <c r="J41" i="46"/>
  <c r="F41" i="46"/>
  <c r="E41" i="46"/>
  <c r="M40" i="46"/>
  <c r="L40" i="46"/>
  <c r="J40" i="46"/>
  <c r="F40" i="46"/>
  <c r="E40" i="46"/>
  <c r="M39" i="46"/>
  <c r="L39" i="46"/>
  <c r="J39" i="46"/>
  <c r="F39" i="46"/>
  <c r="E39" i="46"/>
  <c r="M38" i="46"/>
  <c r="L38" i="46"/>
  <c r="J38" i="46"/>
  <c r="F38" i="46"/>
  <c r="E38" i="46"/>
  <c r="M37" i="46"/>
  <c r="L37" i="46"/>
  <c r="J37" i="46"/>
  <c r="F37" i="46"/>
  <c r="E37" i="46"/>
  <c r="M36" i="46"/>
  <c r="L36" i="46"/>
  <c r="J36" i="46"/>
  <c r="F36" i="46"/>
  <c r="E36" i="46"/>
  <c r="M35" i="46"/>
  <c r="L35" i="46"/>
  <c r="J35" i="46"/>
  <c r="F35" i="46"/>
  <c r="E35" i="46"/>
  <c r="M34" i="46"/>
  <c r="L34" i="46"/>
  <c r="J34" i="46"/>
  <c r="F34" i="46"/>
  <c r="E34" i="46"/>
  <c r="M33" i="46"/>
  <c r="L33" i="46"/>
  <c r="J33" i="46"/>
  <c r="F33" i="46"/>
  <c r="E33" i="46"/>
  <c r="H32" i="46"/>
  <c r="G32" i="46"/>
  <c r="D32" i="46"/>
  <c r="C32" i="46"/>
  <c r="C31" i="46" s="1"/>
  <c r="M30" i="46"/>
  <c r="L30" i="46"/>
  <c r="J30" i="46"/>
  <c r="F30" i="46"/>
  <c r="E30" i="46"/>
  <c r="M29" i="46"/>
  <c r="L29" i="46"/>
  <c r="J29" i="46"/>
  <c r="F29" i="46"/>
  <c r="E29" i="46"/>
  <c r="D28" i="46"/>
  <c r="H28" i="46"/>
  <c r="G28" i="46"/>
  <c r="C28" i="46"/>
  <c r="M27" i="46"/>
  <c r="L27" i="46"/>
  <c r="J27" i="46"/>
  <c r="F27" i="46"/>
  <c r="E27" i="46"/>
  <c r="H26" i="46"/>
  <c r="G26" i="46"/>
  <c r="D26" i="46"/>
  <c r="C26" i="46"/>
  <c r="M24" i="46"/>
  <c r="L24" i="46"/>
  <c r="F24" i="46"/>
  <c r="E24" i="46"/>
  <c r="M22" i="46"/>
  <c r="L22" i="46"/>
  <c r="J22" i="46"/>
  <c r="F22" i="46"/>
  <c r="E22" i="46"/>
  <c r="M20" i="46"/>
  <c r="L20" i="46"/>
  <c r="F20" i="46"/>
  <c r="M18" i="46"/>
  <c r="L18" i="46"/>
  <c r="J18" i="46"/>
  <c r="F18" i="46"/>
  <c r="E18" i="46"/>
  <c r="H17" i="46"/>
  <c r="G17" i="46"/>
  <c r="D17" i="46"/>
  <c r="C17" i="46"/>
  <c r="C9" i="46" s="1"/>
  <c r="M16" i="46"/>
  <c r="L16" i="46"/>
  <c r="J16" i="46"/>
  <c r="F16" i="46"/>
  <c r="E16" i="46"/>
  <c r="M14" i="46"/>
  <c r="L14" i="46"/>
  <c r="J14" i="46"/>
  <c r="F14" i="46"/>
  <c r="E14" i="46"/>
  <c r="M13" i="46"/>
  <c r="L13" i="46"/>
  <c r="J13" i="46"/>
  <c r="F13" i="46"/>
  <c r="E13" i="46"/>
  <c r="M12" i="46"/>
  <c r="L12" i="46"/>
  <c r="J12" i="46"/>
  <c r="F12" i="46"/>
  <c r="E12" i="46"/>
  <c r="M11" i="46"/>
  <c r="L11" i="46"/>
  <c r="J11" i="46"/>
  <c r="F11" i="46"/>
  <c r="E11" i="46"/>
  <c r="H10" i="46"/>
  <c r="G10" i="46"/>
  <c r="L10" i="46" s="1"/>
  <c r="C116" i="45"/>
  <c r="C115" i="45"/>
  <c r="C113" i="45"/>
  <c r="C110" i="45"/>
  <c r="C109" i="45"/>
  <c r="F108" i="45"/>
  <c r="F100" i="45" s="1"/>
  <c r="F99" i="45" s="1"/>
  <c r="E108" i="45"/>
  <c r="C111" i="45" s="1"/>
  <c r="C107" i="45"/>
  <c r="D106" i="45"/>
  <c r="C106" i="45" s="1"/>
  <c r="C105" i="45"/>
  <c r="C104" i="45"/>
  <c r="C103" i="45"/>
  <c r="C102" i="45"/>
  <c r="D101" i="45"/>
  <c r="C101" i="45" s="1"/>
  <c r="C97" i="45"/>
  <c r="F96" i="45"/>
  <c r="F95" i="45" s="1"/>
  <c r="F94" i="45" s="1"/>
  <c r="F90" i="45" s="1"/>
  <c r="C95" i="45"/>
  <c r="E94" i="45"/>
  <c r="C94" i="45" s="1"/>
  <c r="C93" i="45"/>
  <c r="D92" i="45"/>
  <c r="C92" i="45" s="1"/>
  <c r="C89" i="45"/>
  <c r="C88" i="45"/>
  <c r="E87" i="45"/>
  <c r="C87" i="45" s="1"/>
  <c r="C86" i="45"/>
  <c r="C85" i="45"/>
  <c r="C84" i="45"/>
  <c r="F83" i="45"/>
  <c r="F82" i="45" s="1"/>
  <c r="E83" i="45"/>
  <c r="D83" i="45"/>
  <c r="C81" i="45"/>
  <c r="D80" i="45"/>
  <c r="C80" i="45" s="1"/>
  <c r="C78" i="45"/>
  <c r="C77" i="45"/>
  <c r="C76" i="45"/>
  <c r="E58" i="45"/>
  <c r="C74" i="45"/>
  <c r="C73" i="45"/>
  <c r="C72" i="45"/>
  <c r="C71" i="45"/>
  <c r="C69" i="45"/>
  <c r="D68" i="45"/>
  <c r="C68" i="45" s="1"/>
  <c r="C67" i="45"/>
  <c r="C66" i="45"/>
  <c r="C65" i="45"/>
  <c r="C62" i="45"/>
  <c r="C61" i="45"/>
  <c r="C60" i="45"/>
  <c r="C56" i="45"/>
  <c r="C55" i="45"/>
  <c r="C54" i="45"/>
  <c r="F53" i="45"/>
  <c r="E53" i="45"/>
  <c r="E52" i="45" s="1"/>
  <c r="F32" i="45"/>
  <c r="E32" i="45" s="1"/>
  <c r="D53" i="45"/>
  <c r="C50" i="45"/>
  <c r="C49" i="45"/>
  <c r="C48" i="45"/>
  <c r="C47" i="45"/>
  <c r="D46" i="45"/>
  <c r="C46" i="45" s="1"/>
  <c r="C43" i="45"/>
  <c r="C42" i="45"/>
  <c r="C41" i="45"/>
  <c r="C40" i="45"/>
  <c r="C39" i="45"/>
  <c r="C38" i="45"/>
  <c r="C37" i="45"/>
  <c r="C36" i="45"/>
  <c r="C35" i="45"/>
  <c r="C34" i="45"/>
  <c r="D33" i="45"/>
  <c r="C33" i="45" s="1"/>
  <c r="C31" i="45"/>
  <c r="C30" i="45"/>
  <c r="C28" i="45"/>
  <c r="C27" i="45"/>
  <c r="C25" i="45"/>
  <c r="C21" i="45"/>
  <c r="C19" i="45"/>
  <c r="D18" i="45"/>
  <c r="C18" i="45" s="1"/>
  <c r="C17" i="45"/>
  <c r="C16" i="45"/>
  <c r="C15" i="45"/>
  <c r="C14" i="45"/>
  <c r="C13" i="45"/>
  <c r="D12" i="45"/>
  <c r="F10" i="45"/>
  <c r="M87" i="46"/>
  <c r="F73" i="46"/>
  <c r="E10" i="46"/>
  <c r="L83" i="46"/>
  <c r="E102" i="46"/>
  <c r="F10" i="46"/>
  <c r="E43" i="46"/>
  <c r="L43" i="46"/>
  <c r="E45" i="46"/>
  <c r="F61" i="46"/>
  <c r="F45" i="46"/>
  <c r="H55" i="46"/>
  <c r="F91" i="46"/>
  <c r="F102" i="46"/>
  <c r="M102" i="46"/>
  <c r="E90" i="45" l="1"/>
  <c r="M32" i="46"/>
  <c r="M26" i="46"/>
  <c r="H78" i="46"/>
  <c r="M17" i="46"/>
  <c r="E83" i="46"/>
  <c r="M50" i="46"/>
  <c r="E100" i="45"/>
  <c r="E99" i="45" s="1"/>
  <c r="D31" i="46"/>
  <c r="E31" i="46" s="1"/>
  <c r="E23" i="46"/>
  <c r="L23" i="46"/>
  <c r="O23" i="46" s="1"/>
  <c r="D62" i="47"/>
  <c r="D20" i="45"/>
  <c r="C20" i="45" s="1"/>
  <c r="C53" i="45"/>
  <c r="J32" i="46"/>
  <c r="J50" i="46"/>
  <c r="E61" i="46"/>
  <c r="G60" i="46"/>
  <c r="F67" i="46"/>
  <c r="H86" i="46"/>
  <c r="C70" i="47"/>
  <c r="D70" i="47" s="1"/>
  <c r="D40" i="47"/>
  <c r="E16" i="47"/>
  <c r="E82" i="45"/>
  <c r="E57" i="45" s="1"/>
  <c r="D58" i="45"/>
  <c r="C58" i="45" s="1"/>
  <c r="C29" i="45"/>
  <c r="D63" i="45"/>
  <c r="C63" i="45" s="1"/>
  <c r="D75" i="45"/>
  <c r="C75" i="45" s="1"/>
  <c r="C24" i="45"/>
  <c r="K83" i="46"/>
  <c r="K78" i="46"/>
  <c r="K79" i="46"/>
  <c r="J79" i="46"/>
  <c r="E67" i="46"/>
  <c r="E95" i="46"/>
  <c r="E50" i="46"/>
  <c r="J91" i="46"/>
  <c r="J95" i="46"/>
  <c r="J100" i="46"/>
  <c r="L28" i="46"/>
  <c r="J10" i="46"/>
  <c r="J28" i="46"/>
  <c r="G9" i="46"/>
  <c r="C25" i="46"/>
  <c r="J26" i="46"/>
  <c r="G31" i="46"/>
  <c r="L31" i="46" s="1"/>
  <c r="K49" i="46"/>
  <c r="O88" i="46"/>
  <c r="C90" i="46"/>
  <c r="C86" i="46" s="1"/>
  <c r="H9" i="46"/>
  <c r="F95" i="46"/>
  <c r="H31" i="46"/>
  <c r="O77" i="46"/>
  <c r="J17" i="46"/>
  <c r="F28" i="46"/>
  <c r="D60" i="46"/>
  <c r="J65" i="46"/>
  <c r="J72" i="46"/>
  <c r="L87" i="46"/>
  <c r="O87" i="46" s="1"/>
  <c r="E87" i="46"/>
  <c r="E73" i="46"/>
  <c r="D72" i="46"/>
  <c r="M72" i="46" s="1"/>
  <c r="E28" i="46"/>
  <c r="L26" i="46"/>
  <c r="O26" i="46" s="1"/>
  <c r="F23" i="46"/>
  <c r="D19" i="46"/>
  <c r="M19" i="46" s="1"/>
  <c r="O19" i="46" s="1"/>
  <c r="O70" i="46"/>
  <c r="O71" i="46"/>
  <c r="P102" i="46"/>
  <c r="O102" i="46"/>
  <c r="P13" i="46"/>
  <c r="O13" i="46"/>
  <c r="O18" i="46"/>
  <c r="P18" i="46"/>
  <c r="O33" i="46"/>
  <c r="P33" i="46"/>
  <c r="P64" i="46"/>
  <c r="O64" i="46"/>
  <c r="J73" i="46"/>
  <c r="C78" i="46"/>
  <c r="E78" i="46" s="1"/>
  <c r="M91" i="46"/>
  <c r="O92" i="46"/>
  <c r="L95" i="46"/>
  <c r="P97" i="46"/>
  <c r="O97" i="46"/>
  <c r="O105" i="46"/>
  <c r="P105" i="46"/>
  <c r="O107" i="46"/>
  <c r="D16" i="47"/>
  <c r="O20" i="46"/>
  <c r="D25" i="46"/>
  <c r="O30" i="46"/>
  <c r="P30" i="46"/>
  <c r="J45" i="46"/>
  <c r="O47" i="46"/>
  <c r="P47" i="46"/>
  <c r="J56" i="46"/>
  <c r="L61" i="46"/>
  <c r="P62" i="46"/>
  <c r="O62" i="46"/>
  <c r="M65" i="46"/>
  <c r="L67" i="46"/>
  <c r="P67" i="46" s="1"/>
  <c r="P68" i="46"/>
  <c r="O68" i="46"/>
  <c r="L73" i="46"/>
  <c r="O73" i="46" s="1"/>
  <c r="O74" i="46"/>
  <c r="P81" i="46"/>
  <c r="O81" i="46"/>
  <c r="P84" i="46"/>
  <c r="O84" i="46"/>
  <c r="D94" i="46"/>
  <c r="E94" i="46" s="1"/>
  <c r="O98" i="46"/>
  <c r="O99" i="46"/>
  <c r="P99" i="46"/>
  <c r="P109" i="46"/>
  <c r="O109" i="46"/>
  <c r="P110" i="46"/>
  <c r="O110" i="46"/>
  <c r="O37" i="46"/>
  <c r="P37" i="46"/>
  <c r="O41" i="46"/>
  <c r="P41" i="46"/>
  <c r="O58" i="46"/>
  <c r="P58" i="46"/>
  <c r="P80" i="46"/>
  <c r="O80" i="46"/>
  <c r="O82" i="46"/>
  <c r="P82" i="46"/>
  <c r="P85" i="46"/>
  <c r="O85" i="46"/>
  <c r="P96" i="46"/>
  <c r="O96" i="46"/>
  <c r="P100" i="46"/>
  <c r="O100" i="46"/>
  <c r="O104" i="46"/>
  <c r="E100" i="46"/>
  <c r="E56" i="46"/>
  <c r="P14" i="46"/>
  <c r="O14" i="46"/>
  <c r="P23" i="46"/>
  <c r="O24" i="46"/>
  <c r="P24" i="46"/>
  <c r="O29" i="46"/>
  <c r="P29" i="46"/>
  <c r="O34" i="46"/>
  <c r="P34" i="46"/>
  <c r="O38" i="46"/>
  <c r="P38" i="46"/>
  <c r="O42" i="46"/>
  <c r="P42" i="46"/>
  <c r="M45" i="46"/>
  <c r="O46" i="46"/>
  <c r="P46" i="46"/>
  <c r="C49" i="46"/>
  <c r="P51" i="46"/>
  <c r="O51" i="46"/>
  <c r="P53" i="46"/>
  <c r="O53" i="46"/>
  <c r="O59" i="46"/>
  <c r="O66" i="46"/>
  <c r="F100" i="46"/>
  <c r="E79" i="46"/>
  <c r="E32" i="46"/>
  <c r="E26" i="46"/>
  <c r="M83" i="46"/>
  <c r="L17" i="46"/>
  <c r="P17" i="46" s="1"/>
  <c r="L72" i="46"/>
  <c r="O72" i="46" s="1"/>
  <c r="P11" i="46"/>
  <c r="O11" i="46"/>
  <c r="O16" i="46"/>
  <c r="O35" i="46"/>
  <c r="P39" i="46"/>
  <c r="O39" i="46"/>
  <c r="J83" i="46"/>
  <c r="J78" i="46"/>
  <c r="D55" i="46"/>
  <c r="L50" i="46"/>
  <c r="O50" i="46" s="1"/>
  <c r="F26" i="46"/>
  <c r="E17" i="46"/>
  <c r="D9" i="46"/>
  <c r="M79" i="46"/>
  <c r="F17" i="46"/>
  <c r="M10" i="46"/>
  <c r="P12" i="46"/>
  <c r="O12" i="46"/>
  <c r="O22" i="46"/>
  <c r="P27" i="46"/>
  <c r="O27" i="46"/>
  <c r="H25" i="46"/>
  <c r="M25" i="46" s="1"/>
  <c r="O36" i="46"/>
  <c r="P36" i="46"/>
  <c r="O40" i="46"/>
  <c r="P40" i="46"/>
  <c r="P43" i="46"/>
  <c r="O43" i="46"/>
  <c r="O44" i="46"/>
  <c r="P44" i="46"/>
  <c r="O48" i="46"/>
  <c r="P48" i="46"/>
  <c r="O52" i="46"/>
  <c r="P52" i="46"/>
  <c r="L56" i="46"/>
  <c r="O56" i="46" s="1"/>
  <c r="O57" i="46"/>
  <c r="P57" i="46"/>
  <c r="M61" i="46"/>
  <c r="P63" i="46"/>
  <c r="O63" i="46"/>
  <c r="P69" i="46"/>
  <c r="O69" i="46"/>
  <c r="O76" i="46"/>
  <c r="O89" i="46"/>
  <c r="H94" i="46"/>
  <c r="H93" i="46" s="1"/>
  <c r="O101" i="46"/>
  <c r="P101" i="46"/>
  <c r="P103" i="46"/>
  <c r="O103" i="46"/>
  <c r="C73" i="47"/>
  <c r="M90" i="46"/>
  <c r="J49" i="46"/>
  <c r="G8" i="46"/>
  <c r="J8" i="46" s="1"/>
  <c r="F56" i="46"/>
  <c r="F32" i="46"/>
  <c r="C12" i="45"/>
  <c r="D11" i="45"/>
  <c r="E23" i="47"/>
  <c r="E55" i="47" s="1"/>
  <c r="B55" i="47"/>
  <c r="E72" i="46"/>
  <c r="C55" i="46"/>
  <c r="L55" i="46" s="1"/>
  <c r="F19" i="46"/>
  <c r="C83" i="45"/>
  <c r="D91" i="45"/>
  <c r="C91" i="45" s="1"/>
  <c r="D32" i="45"/>
  <c r="C32" i="45" s="1"/>
  <c r="C108" i="45"/>
  <c r="D52" i="45"/>
  <c r="C52" i="45" s="1"/>
  <c r="E40" i="47"/>
  <c r="E65" i="46"/>
  <c r="H60" i="46"/>
  <c r="J60" i="46" s="1"/>
  <c r="F31" i="46"/>
  <c r="D100" i="45"/>
  <c r="F117" i="45"/>
  <c r="F98" i="45"/>
  <c r="C205" i="47"/>
  <c r="C206" i="47" s="1"/>
  <c r="D187" i="47"/>
  <c r="E187" i="47"/>
  <c r="E175" i="47"/>
  <c r="E136" i="47"/>
  <c r="D136" i="47"/>
  <c r="D140" i="47"/>
  <c r="E140" i="47"/>
  <c r="M86" i="46"/>
  <c r="L94" i="46"/>
  <c r="G93" i="46"/>
  <c r="L93" i="46" s="1"/>
  <c r="M78" i="46"/>
  <c r="J90" i="46"/>
  <c r="B73" i="47"/>
  <c r="J31" i="46"/>
  <c r="D175" i="47"/>
  <c r="E62" i="47"/>
  <c r="C55" i="47"/>
  <c r="D82" i="45"/>
  <c r="M28" i="46"/>
  <c r="L32" i="46"/>
  <c r="O32" i="46" s="1"/>
  <c r="D49" i="46"/>
  <c r="K50" i="46"/>
  <c r="C60" i="46"/>
  <c r="L60" i="46" s="1"/>
  <c r="J61" i="46"/>
  <c r="L65" i="46"/>
  <c r="J67" i="46"/>
  <c r="G86" i="46"/>
  <c r="L91" i="46"/>
  <c r="M95" i="46"/>
  <c r="B206" i="47"/>
  <c r="E10" i="45"/>
  <c r="G54" i="46"/>
  <c r="J55" i="46"/>
  <c r="L9" i="46"/>
  <c r="G25" i="46"/>
  <c r="F65" i="46"/>
  <c r="L79" i="46"/>
  <c r="J87" i="46"/>
  <c r="D90" i="45" l="1"/>
  <c r="C90" i="45" s="1"/>
  <c r="J25" i="46"/>
  <c r="L90" i="46"/>
  <c r="F90" i="46"/>
  <c r="E90" i="46"/>
  <c r="N90" i="46" s="1"/>
  <c r="N112" i="46" s="1"/>
  <c r="N113" i="46" s="1"/>
  <c r="M31" i="46"/>
  <c r="P31" i="46" s="1"/>
  <c r="E73" i="47"/>
  <c r="J9" i="46"/>
  <c r="F25" i="46"/>
  <c r="E70" i="47"/>
  <c r="C82" i="45"/>
  <c r="C57" i="45" s="1"/>
  <c r="C8" i="46"/>
  <c r="L8" i="46" s="1"/>
  <c r="E25" i="46"/>
  <c r="F86" i="46"/>
  <c r="E86" i="46"/>
  <c r="L86" i="46"/>
  <c r="O86" i="46" s="1"/>
  <c r="O67" i="46"/>
  <c r="D54" i="46"/>
  <c r="D8" i="46"/>
  <c r="M8" i="46" s="1"/>
  <c r="E19" i="46"/>
  <c r="P19" i="46"/>
  <c r="P26" i="46"/>
  <c r="J93" i="46"/>
  <c r="J94" i="46"/>
  <c r="M94" i="46"/>
  <c r="O94" i="46" s="1"/>
  <c r="D93" i="46"/>
  <c r="E93" i="46" s="1"/>
  <c r="F94" i="46"/>
  <c r="O90" i="46"/>
  <c r="P10" i="46"/>
  <c r="O10" i="46"/>
  <c r="P83" i="46"/>
  <c r="O83" i="46"/>
  <c r="P50" i="46"/>
  <c r="P32" i="46"/>
  <c r="O17" i="46"/>
  <c r="M55" i="46"/>
  <c r="O95" i="46"/>
  <c r="P95" i="46"/>
  <c r="O45" i="46"/>
  <c r="P45" i="46"/>
  <c r="P56" i="46"/>
  <c r="O91" i="46"/>
  <c r="M9" i="46"/>
  <c r="E9" i="46"/>
  <c r="F9" i="46"/>
  <c r="O28" i="46"/>
  <c r="P28" i="46"/>
  <c r="P61" i="46"/>
  <c r="O61" i="46"/>
  <c r="P79" i="46"/>
  <c r="O79" i="46"/>
  <c r="L49" i="46"/>
  <c r="F49" i="46"/>
  <c r="O65" i="46"/>
  <c r="F78" i="46"/>
  <c r="L78" i="46"/>
  <c r="O78" i="46" s="1"/>
  <c r="E205" i="47"/>
  <c r="E56" i="47"/>
  <c r="J86" i="46"/>
  <c r="D10" i="45"/>
  <c r="C10" i="45" s="1"/>
  <c r="C11" i="45"/>
  <c r="D73" i="47"/>
  <c r="B56" i="47"/>
  <c r="B74" i="47" s="1"/>
  <c r="E55" i="46"/>
  <c r="F55" i="46"/>
  <c r="D205" i="47"/>
  <c r="H54" i="46"/>
  <c r="J54" i="46" s="1"/>
  <c r="M60" i="46"/>
  <c r="C100" i="45"/>
  <c r="D99" i="45"/>
  <c r="C99" i="45" s="1"/>
  <c r="D57" i="45"/>
  <c r="E60" i="46"/>
  <c r="C54" i="46"/>
  <c r="E54" i="46" s="1"/>
  <c r="F60" i="46"/>
  <c r="E49" i="46"/>
  <c r="M49" i="46"/>
  <c r="C56" i="47"/>
  <c r="D55" i="47"/>
  <c r="D206" i="47"/>
  <c r="E206" i="47"/>
  <c r="G112" i="46"/>
  <c r="E98" i="45"/>
  <c r="L25" i="46"/>
  <c r="P25" i="46" s="1"/>
  <c r="O31" i="46" l="1"/>
  <c r="P94" i="46"/>
  <c r="O8" i="46"/>
  <c r="F8" i="46"/>
  <c r="D112" i="46"/>
  <c r="D113" i="46" s="1"/>
  <c r="E8" i="46"/>
  <c r="P8" i="46"/>
  <c r="M93" i="46"/>
  <c r="P93" i="46" s="1"/>
  <c r="F93" i="46"/>
  <c r="O25" i="46"/>
  <c r="O49" i="46"/>
  <c r="P49" i="46"/>
  <c r="P78" i="46"/>
  <c r="P60" i="46"/>
  <c r="O60" i="46"/>
  <c r="D98" i="45"/>
  <c r="D117" i="45" s="1"/>
  <c r="P9" i="46"/>
  <c r="O9" i="46"/>
  <c r="O55" i="46"/>
  <c r="P55" i="46"/>
  <c r="K54" i="46"/>
  <c r="H112" i="46"/>
  <c r="H113" i="46" s="1"/>
  <c r="M54" i="46"/>
  <c r="D56" i="47"/>
  <c r="C74" i="47"/>
  <c r="L54" i="46"/>
  <c r="C112" i="46"/>
  <c r="L112" i="46" s="1"/>
  <c r="F54" i="46"/>
  <c r="E117" i="45"/>
  <c r="G113" i="46"/>
  <c r="C98" i="45" l="1"/>
  <c r="O93" i="46"/>
  <c r="O54" i="46"/>
  <c r="P54" i="46"/>
  <c r="C117" i="45"/>
  <c r="J112" i="46"/>
  <c r="K112" i="46"/>
  <c r="M112" i="46"/>
  <c r="M113" i="46"/>
  <c r="C113" i="46"/>
  <c r="F113" i="46" s="1"/>
  <c r="F112" i="46"/>
  <c r="D74" i="47"/>
  <c r="E74" i="47"/>
  <c r="E112" i="46"/>
  <c r="K113" i="46"/>
  <c r="J113" i="46"/>
  <c r="P112" i="46" l="1"/>
  <c r="O112" i="46"/>
  <c r="L113" i="46"/>
  <c r="P113" i="46" s="1"/>
  <c r="E113" i="46"/>
  <c r="O113" i="46" l="1"/>
</calcChain>
</file>

<file path=xl/sharedStrings.xml><?xml version="1.0" encoding="utf-8"?>
<sst xmlns="http://schemas.openxmlformats.org/spreadsheetml/2006/main" count="1158" uniqueCount="730">
  <si>
    <t>(грн.)</t>
  </si>
  <si>
    <t>Найменування доходів згідно із бюджетною класифікацією</t>
  </si>
  <si>
    <t>Загальний фонд</t>
  </si>
  <si>
    <t>Спеціальний фонд</t>
  </si>
  <si>
    <t>у т.ч. бюджет розвитку</t>
  </si>
  <si>
    <t>Податкові надходження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</si>
  <si>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</si>
  <si>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</si>
  <si>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</si>
  <si>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</si>
  <si>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платежі,доходи від некомерційної господарської діяльності</t>
  </si>
  <si>
    <t>Плата за послуги, що надаються бюджетними установами згідно з їх основною діяльністю.</t>
  </si>
  <si>
    <t>Доходи від операцій з капіталом</t>
  </si>
  <si>
    <t>Офіційні трансферти</t>
  </si>
  <si>
    <t>Вид доходів</t>
  </si>
  <si>
    <t>Доходи загального фонду</t>
  </si>
  <si>
    <t>Державне мито 22090000</t>
  </si>
  <si>
    <t>Разом загальний фонд</t>
  </si>
  <si>
    <t>Разом загальний фонд з трансфертами</t>
  </si>
  <si>
    <t>Доходи спеціального фонду</t>
  </si>
  <si>
    <t>Разом спеціальний фонд</t>
  </si>
  <si>
    <t>ВИДАТКИ</t>
  </si>
  <si>
    <t>Видатки загального фонду</t>
  </si>
  <si>
    <t>Видатки спеціального фонду</t>
  </si>
  <si>
    <t>Податок на майно</t>
  </si>
  <si>
    <t>Надходження від скидів забруднюючих речовин безпосередньо у водні об'єкти </t>
  </si>
  <si>
    <t>31000000 </t>
  </si>
  <si>
    <t>Надходження від продажу основного капіталу  </t>
  </si>
  <si>
    <t>31010000 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</si>
  <si>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</si>
  <si>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</si>
  <si>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</si>
  <si>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14000000 </t>
  </si>
  <si>
    <t>Внутрішні податки на товари та послуги  </t>
  </si>
  <si>
    <t>Всього</t>
  </si>
  <si>
    <t>Всього доходів</t>
  </si>
  <si>
    <t>Плата за надання інших адміністративних послуг</t>
  </si>
  <si>
    <t>Плата за надані в оренду водні об'єкти місцевого значення </t>
  </si>
  <si>
    <t>24060000 </t>
  </si>
  <si>
    <t>Інші надходження  </t>
  </si>
  <si>
    <t>24000000 </t>
  </si>
  <si>
    <t>Інші неподаткові надходження  </t>
  </si>
  <si>
    <t>22010000 </t>
  </si>
  <si>
    <t>Плата за надання адміністративних послуг</t>
  </si>
  <si>
    <t>Єдиний податок з фізичних осіб, нарахований до 1 січня 2011 року </t>
  </si>
  <si>
    <t>Державне мито, не віднесене до інших категорій</t>
  </si>
  <si>
    <t>Надходження від розміщення відходів у спеціально від-ведених для цього місцях чи на об’єктах, крім розміщення окремих видів відходів як вторинної сировини</t>
  </si>
  <si>
    <t>Кошти від продажу земельних ділянок несільськогоспо-дарського призначення, що перебувають у державній  або комунальній власності, та земельних ділянок, які знаходяться на території Автономної Республіки Крим</t>
  </si>
  <si>
    <t>Надходження від викидів забруднюючих речовин в атмос-ферне повітря стаціонарними джерелами забруднення</t>
  </si>
  <si>
    <t>План</t>
  </si>
  <si>
    <t>% викон.</t>
  </si>
  <si>
    <t>% викон</t>
  </si>
  <si>
    <t>КОД</t>
  </si>
  <si>
    <t>рік</t>
  </si>
  <si>
    <t>Факт</t>
  </si>
  <si>
    <t xml:space="preserve">до </t>
  </si>
  <si>
    <t>до уточн.</t>
  </si>
  <si>
    <t>року</t>
  </si>
  <si>
    <t>плану</t>
  </si>
  <si>
    <t>ВСЬОГО</t>
  </si>
  <si>
    <t>Разом видатків загальн.фонду</t>
  </si>
  <si>
    <t>Разом видатків спец.фонду</t>
  </si>
  <si>
    <t>Разом загальний та спеціальний фонди</t>
  </si>
  <si>
    <t>Назва</t>
  </si>
  <si>
    <t>Інші 24060300</t>
  </si>
  <si>
    <t>ДОХОДИ</t>
  </si>
  <si>
    <t>відхилення</t>
  </si>
  <si>
    <t>%</t>
  </si>
  <si>
    <t>Факт за звітний період</t>
  </si>
  <si>
    <t xml:space="preserve"> Уточнений план на звітний період</t>
  </si>
  <si>
    <t>АНАЛІЗ</t>
  </si>
  <si>
    <t>Інші джерела власних надходжень бюджетних установ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</si>
  <si>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</si>
  <si>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Податок на нерухоме майно 18010100</t>
  </si>
  <si>
    <t>Податок на нерухоме майно18010400</t>
  </si>
  <si>
    <t>Плата за землю</t>
  </si>
  <si>
    <t>оренда юридичних осіб18010600</t>
  </si>
  <si>
    <t>податок фізичних осіб 18010700</t>
  </si>
  <si>
    <t>Єдиний податок (з урахуванням фіксованого с/г податку 18050000</t>
  </si>
  <si>
    <t>Єдиний податок  з юридичних осіб 18050300</t>
  </si>
  <si>
    <t>Єдиний податок з фізичних осіб 18050400</t>
  </si>
  <si>
    <t>Єдиний податок з сільськогосподарських товаровиробників 18050500</t>
  </si>
  <si>
    <t>Екологічний  податок 1901000</t>
  </si>
  <si>
    <t>Адміністративні штрафи та інші санкції 21081100</t>
  </si>
  <si>
    <t>Плата за надання інших адмінпослуг 220125000</t>
  </si>
  <si>
    <t xml:space="preserve">Разом доходів </t>
  </si>
  <si>
    <t>Плата за послуги бюджетних установ</t>
  </si>
  <si>
    <t>Інші кошти спеціального фонду</t>
  </si>
  <si>
    <t>Інші джерела власних надходжень</t>
  </si>
  <si>
    <t xml:space="preserve">Транспортний податок з фізичних осіб 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</si>
  <si>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</si>
  <si>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 xml:space="preserve">Адміністративний збір за державну реєстрацію речових прав на нерухоме майно та їх обтяжень 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</si>
  <si>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</si>
  <si>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 21081500</t>
  </si>
  <si>
    <t>Адміністративний збір за державну реєстрацію речових прав на нерухоме майно та їх обтяжень 220126000</t>
  </si>
  <si>
    <t>земельний податок юридичних осіб 18010500</t>
  </si>
  <si>
    <t>Надходження коштів пайової участі у розвитку інфраструктури населеного пункту</t>
  </si>
  <si>
    <t>Доходи від операцій з кредитування та надання гарантій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</si>
  <si>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</si>
  <si>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</si>
  <si>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Благодійні внески, гранти та дарунки </t>
  </si>
  <si>
    <t>з урахуванням</t>
  </si>
  <si>
    <t>змін</t>
  </si>
  <si>
    <t>Податок на нерухоме майно 18010200</t>
  </si>
  <si>
    <t>Податок на нерухоме майно 18010300</t>
  </si>
  <si>
    <t>Держмито, пов’язане з видачею та оформленням за-кордонних  паспортів(посвідок)та  паспортів  громадян України</t>
  </si>
  <si>
    <t xml:space="preserve">Транспортний податок з юридичних осіб
</t>
  </si>
  <si>
    <t>Надходження бюджетних установ від реалізації в установленому порядку майна (крім нерухомого майна)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</si>
  <si>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</si>
  <si>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орендної плати за користування цілісним майновим комплексом та іншим державним майном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</si>
  <si>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</si>
  <si>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проведення державної реєстрації юридичних осіб, фізичних осіб - підприємців та громадських формувань, 22010300</t>
  </si>
  <si>
    <t>Додаток 1</t>
  </si>
  <si>
    <t>Акцизний податок з реалізації суб’єктами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</si>
  <si>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об’єктів житлової нерухомості</t>
  </si>
  <si>
    <t xml:space="preserve">Місцеві податки </t>
  </si>
  <si>
    <t>Податок на нерухоме майно, відмінне від земельної ділянки, сплачений юридичними особами, які є власниками об’єктів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</si>
  <si>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</si>
  <si>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</si>
  <si>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</si>
  <si>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</si>
  <si>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Єдиний податок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</si>
  <si>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</si>
  <si>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</si>
  <si>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</si>
  <si>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Надходження коштів від відшкодування втрат сільськогосподарського і лісогосподарського виробництва  </t>
  </si>
  <si>
    <t>Плата за оренду майна бюджетних установ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</si>
  <si>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</si>
  <si>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</si>
  <si>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</si>
  <si>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</si>
  <si>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</si>
  <si>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</si>
  <si>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</si>
  <si>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</si>
  <si>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</si>
  <si>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1010</t>
  </si>
  <si>
    <t>1020</t>
  </si>
  <si>
    <t>1090</t>
  </si>
  <si>
    <t>4060</t>
  </si>
  <si>
    <t>5011</t>
  </si>
  <si>
    <t>5031</t>
  </si>
  <si>
    <t>6030</t>
  </si>
  <si>
    <t>Податок та збір на доходи фізичних осіб 11010000</t>
  </si>
  <si>
    <t>Податок на прибуток підприємств  11020200</t>
  </si>
  <si>
    <t>Акцизний податок з реалізації суб`єктами господарювання роздрібної торгівлі підакцизних товарів 14040000</t>
  </si>
  <si>
    <t>Акцизний податок з ввезених на митну територію України підакцизних товарів (продукції) 14030000</t>
  </si>
  <si>
    <t>Акцизний податок з вироблених в Україні підакцизних товарів (продукції) 14020000</t>
  </si>
  <si>
    <t>Плата за оренду майна бюджетних установ  25010300</t>
  </si>
  <si>
    <t>Надходження бюджетних установ від реалізації в установленому порядку майна (крім нерухомого майна) 25010400</t>
  </si>
  <si>
    <t>Надходження коштів від відшкодування втрат сільськогосподарського і лісогосподарського виробництва  21110000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</si>
  <si>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</si>
  <si>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</si>
  <si>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</si>
  <si>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3112</t>
  </si>
  <si>
    <t>Заходи державної політики з питань дітей та їх соціального захисту</t>
  </si>
  <si>
    <t>орендна плата з фізичних осіб  18010900</t>
  </si>
  <si>
    <t>Надходження від орендної плати за користування цілісним майновим комплексом та іншим майном, що перебуває в комунальній власності 22080400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</si>
  <si>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22130000</t>
  </si>
  <si>
    <t>Благодійні внески, гранти та дарунки  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</si>
  <si>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25020200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</si>
  <si>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24062100</t>
  </si>
  <si>
    <t xml:space="preserve">Власні надходження  ( батьківська плата) </t>
  </si>
  <si>
    <t>Плата за послуги, що надаються бюджетними установами згідно з їх основною діяльністю 25010100</t>
  </si>
  <si>
    <t>Надання позашкільної освіти позашкільними закладами освіти, заходи із позашкільної роботи з дітьми 1090</t>
  </si>
  <si>
    <t>Заходи державної політики з питань дітей та їх соціального захисту 3112</t>
  </si>
  <si>
    <t>Проведення навчально-тренувальних зборів і змагань з олімпійських видів спорту 5011</t>
  </si>
  <si>
    <t>Утримання та навчально-тренувальна робота комунальних дитячо-юнацьких спортивних шкіл 5031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</si>
  <si>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</si>
  <si>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</si>
  <si>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</si>
  <si>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</si>
  <si>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Цільові фонди  (від пайової участі) 2417000</t>
  </si>
  <si>
    <t>Кошти  від  продажу земельних ділянок  33010100</t>
  </si>
  <si>
    <t>Від органів державного управління  </t>
  </si>
  <si>
    <t>Субвенції  з державного бюджету місцевим бюджетам</t>
  </si>
  <si>
    <t>Субвенції з місцевих бюджетів іншим місцевим бюджетам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</si>
  <si>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0150</t>
  </si>
  <si>
    <t>Інша діяльність у сфері державного управління 0180</t>
  </si>
  <si>
    <t>Надання дошкільної освіти 1010</t>
  </si>
  <si>
    <t>Надання спеціальної освіти школами естетичного виховання (музичними, художніми, хореографічними, театральними, хоровими, мистецькими) 1100</t>
  </si>
  <si>
    <t>Забезпечення діяльності інших закладів у сфері освіти 1161</t>
  </si>
  <si>
    <t>Інші програми та заходи у сфері освіти 1162</t>
  </si>
  <si>
    <t>Утримання та забезпечення діяльності центрів соціальних служб для сім`ї, дітей та молоді 3121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</si>
  <si>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3140</t>
  </si>
  <si>
    <t>Організація та проведення громадських робіт 3210</t>
  </si>
  <si>
    <t>Інші заходи у сфері соціального захисту і соціального забезпечення 3242</t>
  </si>
  <si>
    <t>Фінансова підтримка фiлармонiй, художніх і музичних колективів, ансамблів, концертних та циркових організацій 4020</t>
  </si>
  <si>
    <t>Забезпечення діяльності бібліотек 4030</t>
  </si>
  <si>
    <t>Забезпечення діяльності інших закладів в галузі культури і мистецтва 4081</t>
  </si>
  <si>
    <t>Інші заходи в галузі культури і мистецтва 4082</t>
  </si>
  <si>
    <t>Забезпечення діяльності водопровідно-каналізаційного господарства 6013</t>
  </si>
  <si>
    <t>Забезпечення збору та вивезення сміття і відходів 6014</t>
  </si>
  <si>
    <t>Забезпечення функціонування підприємств, установ та організацій, що виробляють, виконують та/або надають житлово-комунальні послуги 6020</t>
  </si>
  <si>
    <t>Організація благоустрою населених пунктів 6030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</si>
  <si>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 6071</t>
  </si>
  <si>
    <t>Інша діяльність у сфері житлово-комунального господарства 6090</t>
  </si>
  <si>
    <t>Здійснення заходів із землеустрою 7130</t>
  </si>
  <si>
    <t>Утримання та розвиток автомобільних доріг та дорожньої інфраструктури за рахунок коштів місцевого бюджету 7461</t>
  </si>
  <si>
    <t>Сприяння розвитку малого та середнього підприємництва 7610</t>
  </si>
  <si>
    <t>Членські внески до асоціацій органів місцевого самоврядування  7680</t>
  </si>
  <si>
    <t>Заходи з організації рятування на водах 8120</t>
  </si>
  <si>
    <t>Інші заходи громадського порядку та безпеки 8230</t>
  </si>
  <si>
    <t>Субвенція з місцевого бюджету на здійснення переданих видатків у сфері охорони здоров`я за рахунок коштів медичної субвенції 9410</t>
  </si>
  <si>
    <t>Інші субвенції з місцевого бюджету  9770</t>
  </si>
  <si>
    <t>Субвенція з місцевого бюджету державному бюджету на виконання програм соціально-економічного розвитку регіонів 9800</t>
  </si>
  <si>
    <t>Виконання інвестиційних проектів в рамках здійснення заходів щодо соціально-економічного розвитку окремих територій 7363</t>
  </si>
  <si>
    <t>Природоохоронні заходи за рахунок цільових фондів 8340</t>
  </si>
  <si>
    <t>Інші субвенції з місцевого бюджету 9770</t>
  </si>
  <si>
    <t>0150</t>
  </si>
  <si>
    <t>0180</t>
  </si>
  <si>
    <t>1100</t>
  </si>
  <si>
    <t>1150</t>
  </si>
  <si>
    <t>1161</t>
  </si>
  <si>
    <t>1162</t>
  </si>
  <si>
    <t>3121</t>
  </si>
  <si>
    <t>3140</t>
  </si>
  <si>
    <t>3191</t>
  </si>
  <si>
    <t>3210</t>
  </si>
  <si>
    <t>3242</t>
  </si>
  <si>
    <t>4030</t>
  </si>
  <si>
    <t>4081</t>
  </si>
  <si>
    <t>4082</t>
  </si>
  <si>
    <t>6013</t>
  </si>
  <si>
    <t>6014</t>
  </si>
  <si>
    <t>6020</t>
  </si>
  <si>
    <t>6071</t>
  </si>
  <si>
    <t>6090</t>
  </si>
  <si>
    <t>7130</t>
  </si>
  <si>
    <t>7461</t>
  </si>
  <si>
    <t>7610</t>
  </si>
  <si>
    <t>7680</t>
  </si>
  <si>
    <t>8120</t>
  </si>
  <si>
    <t>8230</t>
  </si>
  <si>
    <t>9410</t>
  </si>
  <si>
    <t>9770</t>
  </si>
  <si>
    <t>9800</t>
  </si>
  <si>
    <t>7350</t>
  </si>
  <si>
    <t>7363</t>
  </si>
  <si>
    <t>8340</t>
  </si>
  <si>
    <t xml:space="preserve">Інша діяльність у сфері державного управління </t>
  </si>
  <si>
    <t xml:space="preserve">Надання дошкільної освіти </t>
  </si>
  <si>
    <t xml:space="preserve">Надання спеціальної освіти школами естетичного виховання (музичними, художніми, хореографічними, театральними, хоровими, мистецькими) </t>
  </si>
  <si>
    <t xml:space="preserve">Забезпечення діяльності інших закладів у сфері освіти </t>
  </si>
  <si>
    <t xml:space="preserve">Інші програми та заходи у сфері освіти </t>
  </si>
  <si>
    <t xml:space="preserve">Утримання та забезпечення діяльності центрів соціальних служб для сім`ї, дітей та молоді </t>
  </si>
  <si>
    <t xml:space="preserve"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 </t>
  </si>
  <si>
    <t xml:space="preserve">Інші видатки на соціальний захист ветеранів війни та праці </t>
  </si>
  <si>
    <t xml:space="preserve">Забезпечення діяльності інших закладів в галузі культури і мистецтва </t>
  </si>
  <si>
    <t xml:space="preserve">Утримання та навчально-тренувальна робота комунальних дитячо-юнацьких спортивних шкіл </t>
  </si>
  <si>
    <t xml:space="preserve">Забезпечення діяльності водопровідно-каналізаційного господарства </t>
  </si>
  <si>
    <t xml:space="preserve">Забезпечення збору та вивезення сміття і відходів </t>
  </si>
  <si>
    <t>Організація благоустрою населених пунктів</t>
  </si>
  <si>
    <t xml:space="preserve">Здійснення заходів із землеустрою </t>
  </si>
  <si>
    <t xml:space="preserve">Утримання та розвиток автомобільних доріг та дорожньої інфраструктури за рахунок коштів місцевого бюджету 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</si>
  <si>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</t>
  </si>
  <si>
    <t xml:space="preserve">Надання позашкільної освіти позашкільними закладами освіти, заходи із позашкільної роботи з дітьми </t>
  </si>
  <si>
    <t>Забезпечення діяльності бібліотек</t>
  </si>
  <si>
    <t xml:space="preserve">Організація благоустрою населених пунктів </t>
  </si>
  <si>
    <t xml:space="preserve">Розроблення схем планування та забудови територій (містобудівної документації) </t>
  </si>
  <si>
    <t xml:space="preserve">Виконання інвестиційних проектів в рамках здійснення заходів щодо соціально-економічного розвитку окремих територій </t>
  </si>
  <si>
    <t xml:space="preserve">Природоохоронні заходи за рахунок цільових фондів </t>
  </si>
  <si>
    <t xml:space="preserve">Інші субвенції з місцевого бюджету 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</si>
  <si>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</si>
  <si>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</si>
  <si>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</si>
  <si>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Субвенція з державного бюджету місцевим бюджетам на формування інфраструктури об’єднаних територіальних громад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</si>
  <si>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</si>
  <si>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</si>
  <si>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Разом спеціальний фонд з трансфертами</t>
  </si>
  <si>
    <t>Інша діяльність, пов`язана з експлуатацією об`єктів житлово-комунального господарства  6017</t>
  </si>
  <si>
    <t>Проектування, реставрація та охорона пам`яток архітектури  7340</t>
  </si>
  <si>
    <t>Реалізація програм і заходів в галузі туризму та курортів  7622</t>
  </si>
  <si>
    <t>Будівництво освітніх установ та закладів 7321</t>
  </si>
  <si>
    <t>Виконання інвестиційних проектів в рамках формування інфраструктури об`єднаних територіальних громад  7362</t>
  </si>
  <si>
    <t>Субвенція з місцевого бюджету на співфінансування інвестиційних проектів  9750</t>
  </si>
  <si>
    <t>6017</t>
  </si>
  <si>
    <t>Інша діяльність, пов`язана з експлуатацією об`єктів житлово-комунального господарства</t>
  </si>
  <si>
    <t>7340</t>
  </si>
  <si>
    <t>Проектування, реставрація та охорона пам`яток архітектури</t>
  </si>
  <si>
    <t>7622</t>
  </si>
  <si>
    <t>Реалізація програм і заходів в галузі туризму та курортів</t>
  </si>
  <si>
    <t>7321</t>
  </si>
  <si>
    <t>Будівництво освітніх установ та закладів</t>
  </si>
  <si>
    <t>7362</t>
  </si>
  <si>
    <t>Виконання інвестиційних проектів в рамках формування інфраструктури об`єднаних територіальних громад</t>
  </si>
  <si>
    <t>9750</t>
  </si>
  <si>
    <t>Субвенція з місцевого бюджету на співфінансування інвестиційних проектів</t>
  </si>
  <si>
    <t>7330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</si>
  <si>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</si>
  <si>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</si>
  <si>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31010200</t>
  </si>
  <si>
    <t>Збір за провадження деяких видів підприємницької діяльності, що справлявся до 1 січня 2015 року 18040100</t>
  </si>
  <si>
    <t xml:space="preserve">Транспортний податок  </t>
  </si>
  <si>
    <t>Кошти від продажу землі 33010000</t>
  </si>
  <si>
    <t>Забезпечення діяльності інклюзивно-ресурсних центрів  1170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</si>
  <si>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 3104</t>
  </si>
  <si>
    <t>Будівництво об`єктів житлово-комунального господарства  7310</t>
  </si>
  <si>
    <t>1170</t>
  </si>
  <si>
    <t xml:space="preserve">Забезпечення діяльності інклюзивно-ресурсних центрів </t>
  </si>
  <si>
    <t>3104</t>
  </si>
  <si>
    <t xml:space="preserve"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 </t>
  </si>
  <si>
    <t>7310</t>
  </si>
  <si>
    <t xml:space="preserve">Будівництво об`єктів житлово-комунального господарства  </t>
  </si>
  <si>
    <t>Рентна плата та плата за використання інших природних ресурсів 13000000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</si>
  <si>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22130000</t>
  </si>
  <si>
    <t>Субвенція з місцевого бюджету на здійснення переданих видатків у сфері освіти за рахунок коштів освітньої субвенції</t>
  </si>
  <si>
    <t>Додаток  2</t>
  </si>
  <si>
    <t>Код</t>
  </si>
  <si>
    <t>Найменування згідно
 з класифікацією доходів бюджету</t>
  </si>
  <si>
    <t>Разом</t>
  </si>
  <si>
    <t xml:space="preserve">Фактично надійшло </t>
  </si>
  <si>
    <t>+/-</t>
  </si>
  <si>
    <t>в тому числі бюджет розвитку</t>
  </si>
  <si>
    <t>Податкові надходження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</si>
  <si>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</si>
  <si>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</si>
  <si>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</si>
  <si>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</si>
  <si>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</si>
  <si>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</si>
  <si>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</si>
  <si>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</si>
  <si>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</si>
  <si>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</si>
  <si>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</si>
  <si>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</si>
  <si>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</si>
  <si>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</si>
  <si>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</si>
  <si>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</si>
  <si>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</si>
  <si>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</si>
  <si>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</si>
  <si>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</si>
  <si>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</si>
  <si>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</si>
  <si>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</si>
  <si>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</si>
  <si>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</si>
  <si>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</si>
  <si>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</si>
  <si>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</si>
  <si>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</si>
  <si>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</si>
  <si>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</si>
  <si>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</si>
  <si>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</si>
  <si>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</si>
  <si>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</si>
  <si>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</si>
  <si>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</si>
  <si>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</si>
  <si>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</si>
  <si>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</si>
  <si>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</si>
  <si>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</si>
  <si>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Всього без урахування трансферт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</si>
  <si>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</si>
  <si>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</si>
  <si>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</si>
  <si>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</si>
  <si>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</si>
  <si>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</si>
  <si>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(гривень)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</si>
  <si>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</si>
  <si>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</si>
  <si>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</si>
  <si>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</si>
  <si>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Усього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</si>
  <si>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</si>
  <si>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</si>
  <si>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</si>
  <si>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</si>
  <si>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</si>
  <si>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</si>
  <si>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у тому числі бюджет розвитку</t>
  </si>
  <si>
    <t>1</t>
  </si>
  <si>
    <t>2</t>
  </si>
  <si>
    <t>3</t>
  </si>
  <si>
    <t>0100000</t>
  </si>
  <si>
    <t>0110000</t>
  </si>
  <si>
    <t>у тому числі за рахунок субвенції з :</t>
  </si>
  <si>
    <t>державного бюджету:</t>
  </si>
  <si>
    <t>місцевих бюджетів:</t>
  </si>
  <si>
    <t>0110150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</si>
  <si>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</si>
  <si>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</si>
  <si>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0110180</t>
  </si>
  <si>
    <t>0133</t>
  </si>
  <si>
    <t>Інша діяльність у сфері державного управління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</si>
  <si>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</si>
  <si>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</si>
  <si>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0113112</t>
  </si>
  <si>
    <t>1040</t>
  </si>
  <si>
    <t>0113121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</si>
  <si>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</si>
  <si>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</si>
  <si>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</si>
  <si>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</si>
  <si>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Інші видатки на соціальний захист ветеранів війни та праці</t>
  </si>
  <si>
    <t>0113210</t>
  </si>
  <si>
    <t>1050</t>
  </si>
  <si>
    <t>Організація та проведення громадських робіт</t>
  </si>
  <si>
    <t>0113241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</si>
  <si>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</si>
  <si>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</si>
  <si>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</si>
  <si>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Інші заходи у сфері соціального захисту і соціального забезпечення</t>
  </si>
  <si>
    <t>0115011</t>
  </si>
  <si>
    <t>0810</t>
  </si>
  <si>
    <t>Проведення навчально-тренувальних зборів і змагань з олімпійських видів спорту</t>
  </si>
  <si>
    <t>0115031</t>
  </si>
  <si>
    <t>Утримання та навчально-тренувальна робота комунальних дитячо-юнацьких спортивних шкіл</t>
  </si>
  <si>
    <t>0116013</t>
  </si>
  <si>
    <t>0620</t>
  </si>
  <si>
    <t>Забезпечення діяльності водопровідно-каналізаційного господарства</t>
  </si>
  <si>
    <t>0116014</t>
  </si>
  <si>
    <t>Забезпечення збору та вивезення сміття і відходів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</si>
  <si>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</si>
  <si>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</si>
  <si>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</si>
  <si>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0116071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</si>
  <si>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</si>
  <si>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</si>
  <si>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0116090</t>
  </si>
  <si>
    <t>Інша діяльність у сфері житлово-комунального господарства</t>
  </si>
  <si>
    <t>0117130</t>
  </si>
  <si>
    <t>0421</t>
  </si>
  <si>
    <t>Здійснення заходів із землеустрою</t>
  </si>
  <si>
    <t>0443</t>
  </si>
  <si>
    <t>0117330</t>
  </si>
  <si>
    <t>Будівництво інших об'єктів комунальної власності</t>
  </si>
  <si>
    <t>0117350</t>
  </si>
  <si>
    <t>Розроблення схем планування та забудови територій (містобудівної документації)</t>
  </si>
  <si>
    <t>0490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</si>
  <si>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</si>
  <si>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</si>
  <si>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</si>
  <si>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</si>
  <si>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</si>
  <si>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</si>
  <si>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Членські внески до асоціацій органів місцевого самоврядування</t>
  </si>
  <si>
    <t>0118120</t>
  </si>
  <si>
    <t>0320</t>
  </si>
  <si>
    <t>Заходи з організації рятування на водах</t>
  </si>
  <si>
    <t>0118230</t>
  </si>
  <si>
    <t>0380</t>
  </si>
  <si>
    <t>Інші заходи громадського порядку та безпеки</t>
  </si>
  <si>
    <t>0118340</t>
  </si>
  <si>
    <t>0540</t>
  </si>
  <si>
    <t>Природоохоронні заходи за рахунок цільових фондів</t>
  </si>
  <si>
    <t>0118420</t>
  </si>
  <si>
    <t>0830</t>
  </si>
  <si>
    <t>Інші заходи у сфері засобів масової інформації</t>
  </si>
  <si>
    <t>0119410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</si>
  <si>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</si>
  <si>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>у тому числі за рахунок субвенції з державного бюджету:</t>
  </si>
  <si>
    <t>0114080</t>
  </si>
  <si>
    <t>0119800</t>
  </si>
  <si>
    <t>Субвенція з місцевого бюджету державному бюджету на виконання програм соціально-економічного розвитку регіоні</t>
  </si>
  <si>
    <t>0600000</t>
  </si>
  <si>
    <t>0610000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</si>
  <si>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</si>
  <si>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</si>
  <si>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0611010</t>
  </si>
  <si>
    <t>0910</t>
  </si>
  <si>
    <t>Надання дошкільної освiти</t>
  </si>
  <si>
    <t>0921</t>
  </si>
  <si>
    <t>0960</t>
  </si>
  <si>
    <t>0611150</t>
  </si>
  <si>
    <t>0990</t>
  </si>
  <si>
    <t>Забезпечення діяльності інших закладів у сфері освіти</t>
  </si>
  <si>
    <t>Інші програми та заходи у сфері освіти</t>
  </si>
  <si>
    <t>0613140</t>
  </si>
  <si>
    <t>1000000</t>
  </si>
  <si>
    <t>1010000</t>
  </si>
  <si>
    <t>1014030</t>
  </si>
  <si>
    <t>0824</t>
  </si>
  <si>
    <t>Забезпечення діяльності бiблiотек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</si>
  <si>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</si>
  <si>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</si>
  <si>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</si>
  <si>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</si>
  <si>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</si>
  <si>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1014082</t>
  </si>
  <si>
    <t>Інші заходи в галузі культури і мистецтва</t>
  </si>
  <si>
    <t>1017340</t>
  </si>
  <si>
    <t>Проектування, реставрація та охорона пам'яток архітектури</t>
  </si>
  <si>
    <t>1017622</t>
  </si>
  <si>
    <t>0470</t>
  </si>
  <si>
    <t>х</t>
  </si>
  <si>
    <t>у тому числі за рахунок субвенцій з державного бюджету</t>
  </si>
  <si>
    <t>__________________________________________________________________________________________________________</t>
  </si>
  <si>
    <t>Додаток 4</t>
  </si>
  <si>
    <t>Додаток 3</t>
  </si>
  <si>
    <t>3133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</si>
  <si>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</si>
  <si>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</si>
  <si>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формування інфраструктури об`єднаних територіальних громад</t>
  </si>
  <si>
    <t>Медична субвенція з державного бюджету місцевим бюджетам </t>
  </si>
  <si>
    <t>Інші заходи та заклади молодіжної політики</t>
  </si>
  <si>
    <t>Інші заходи та заклади молодіжної політики  3133</t>
  </si>
  <si>
    <t>0113133</t>
  </si>
  <si>
    <t>8420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</si>
  <si>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</si>
  <si>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  24062200</t>
  </si>
  <si>
    <t>у тому числі за рахунок освітньої субвенції з державного бюджету</t>
  </si>
  <si>
    <t>у тому числі за рахунок субвенцій з місцевого бюджету</t>
  </si>
  <si>
    <t>Державне мито</t>
  </si>
  <si>
    <t>Адміністративні штрафи та інші санкції</t>
  </si>
  <si>
    <t>Державне мито, що сплачується за місцем розгляду та оформлення документів, у тому числі за оформленням документів на спадщину і дарування</t>
  </si>
  <si>
    <t>Єдиний податок  з юридичних осіб</t>
  </si>
  <si>
    <t>Єдиний податок з фізичних осіб</t>
  </si>
  <si>
    <t>Кошти  від продажу землі і нематеріальних активів</t>
  </si>
  <si>
    <t>Кошти від продажу землі</t>
  </si>
  <si>
    <t>Екологічний  податок</t>
  </si>
  <si>
    <t>4040</t>
  </si>
  <si>
    <t>Забезпечення діяльності музеїв і виставок</t>
  </si>
  <si>
    <t>7693</t>
  </si>
  <si>
    <t>Інші заходи, пов'язані з економічною діяльністю</t>
  </si>
  <si>
    <t>7650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</si>
  <si>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</si>
  <si>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</si>
  <si>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Забезпечення діяльності музеїв і виставок  4040</t>
  </si>
  <si>
    <t>Інші заходи, пов'язані з економічною діяльністю  7693</t>
  </si>
  <si>
    <t>Проведення експертної грошової оцінки земельної ділянки чи права на неї  7650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</si>
  <si>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  7660</t>
  </si>
  <si>
    <t>1014040</t>
  </si>
  <si>
    <t>8110</t>
  </si>
  <si>
    <t>Заходи із запобігання та ліквідації надзвичайних ситуацій та наслідків стихійного лиха</t>
  </si>
  <si>
    <t>Заходи із запобігання та ліквідації надзвичайних ситуацій та наслідків стихійного лиха  8110</t>
  </si>
  <si>
    <t>0118110</t>
  </si>
  <si>
    <t>0117660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</si>
  <si>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</si>
  <si>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</si>
  <si>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</si>
  <si>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    41051000</t>
  </si>
  <si>
    <t>Субвенція з місцевого бюджету за рахунок залишку коштів освітньої субвенції, що утворився на початок бюджетного періоду    41051100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</si>
  <si>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41051200
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</si>
  <si>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   41051400</t>
  </si>
  <si>
    <t>0191</t>
  </si>
  <si>
    <t>Проведення місцевих виборів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</si>
  <si>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</si>
  <si>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</si>
  <si>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Проведення місцевих виборів  0191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</si>
  <si>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 6083</t>
  </si>
  <si>
    <t>11010600</t>
  </si>
  <si>
    <t>Фіксований податок на доходи фізичних осіб від зайняття підприємницькою діяльністю, нарахований до 1 січня 2012 року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</si>
  <si>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</si>
  <si>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</si>
  <si>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</si>
  <si>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</si>
  <si>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Уточнений план за період</t>
  </si>
  <si>
    <t>Освітня субвенція з державного бюджету місцевим бюджетам 41033900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</si>
  <si>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 41040200</t>
  </si>
  <si>
    <t>Інші субвенції з місцевого бюджету 41053900</t>
  </si>
  <si>
    <t>Субвенція з місцевого бюджету наздійснення підтримки окремих закладів та заходів у системі охорони здоров'я за рахунок відповідної субвенції з державного бюджету 41055000</t>
  </si>
  <si>
    <t xml:space="preserve">Разом загальний та спеціальний фонди </t>
  </si>
  <si>
    <t>Офіційні трансферти спеціального фонду </t>
  </si>
  <si>
    <t>Офіційні трансферти загального фонду 40000000  </t>
  </si>
  <si>
    <t>Керівництво і управління у відповідній сфері у містах (місті Києві), селищах, селах, територіальних громадах  0160</t>
  </si>
  <si>
    <t>Надання загальної середньої освіти закладами загальної середньої освіти 1021</t>
  </si>
  <si>
    <t>Надання загальної середньої освіти закладами загальної середньої освіти 1031</t>
  </si>
  <si>
    <t>Надання позашкільної освіти закладами позашкільної освіти, заходи із позашкільної роботи з дітьми 1070</t>
  </si>
  <si>
    <t>Надання спеціальної освіти мистецькими школами 1080</t>
  </si>
  <si>
    <t>Забезпечення діяльності інших закладів у сфері освіти 1141</t>
  </si>
  <si>
    <t>Інші програми та заходи у сфері освіти 1142</t>
  </si>
  <si>
    <t>Забезпечення діяльності інклюзивно-ресурсних центрів за рахунок коштів місцевого бюджету 1151</t>
  </si>
  <si>
    <t>Забезпечення діяльності інклюзивно-ресурсних центрів за рахунок освітньої субвенції  1152</t>
  </si>
  <si>
    <t>Забезпечення діяльності центрів професійного розвитку педагогічних працівників  1160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</si>
  <si>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  1200</t>
  </si>
  <si>
    <t>Багатопрофільна стаціонарна медична допомога населенню  2010</t>
  </si>
  <si>
    <t>Первинна медична допомога населенню, що надається центрами первинної медичної (медико-санітарної) допомоги  2111</t>
  </si>
  <si>
    <t>Централізовані заходи з лікування хворих на цукровий та нецукровий діабет  2144</t>
  </si>
  <si>
    <t>Надання пільг окремим категоріям громадян з оплати послуг зв'язку  3032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</si>
  <si>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 3104</t>
  </si>
  <si>
    <t>Утримання та забезпечення діяльності центрів соціальних служб 3121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</si>
  <si>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3160</t>
  </si>
  <si>
    <t>Інші видатки на соціальний захист ветеранів війни та праці  3191</t>
  </si>
  <si>
    <t>Надання фінансової підтримки громадським об'єднанням ветеранів і осіб з інвалідністю, діяльність яких має соціальну спрямованість  3192</t>
  </si>
  <si>
    <t>Забезпечення діяльності палаців і будинків культури, клубів, центрів дозвілля та інших клубних закладів  4060</t>
  </si>
  <si>
    <t>Інші заходи у сфері засобів масової інформації  8420</t>
  </si>
  <si>
    <t>Резервний фонд місцевого бюджету 8710</t>
  </si>
  <si>
    <t>Будівництво 1 інших об'єктів комунальної власності 7330</t>
  </si>
  <si>
    <t>Розроблення схем планування та забудови територій (містобудівної документації)  7350</t>
  </si>
  <si>
    <t>0160</t>
  </si>
  <si>
    <t xml:space="preserve">Керівництво і управління у відповідній сфері у містах (місті Києві), селищах, селах, територіальних громадах </t>
  </si>
  <si>
    <t>Надання дошкільної освіти</t>
  </si>
  <si>
    <t xml:space="preserve">Надання загальної середньої освіти закладами загальної середньої освіти </t>
  </si>
  <si>
    <t>1021</t>
  </si>
  <si>
    <t>1031</t>
  </si>
  <si>
    <t>1070</t>
  </si>
  <si>
    <t xml:space="preserve">Надання позашкільної освіти закладами позашкільної освіти, заходи із позашкільної роботи з дітьми </t>
  </si>
  <si>
    <t>1080</t>
  </si>
  <si>
    <t xml:space="preserve">Надання спеціальної освіти мистецькими школами </t>
  </si>
  <si>
    <t>1141</t>
  </si>
  <si>
    <t>1142</t>
  </si>
  <si>
    <t>1151</t>
  </si>
  <si>
    <t>1152</t>
  </si>
  <si>
    <t>1160</t>
  </si>
  <si>
    <t>1200</t>
  </si>
  <si>
    <t>2010</t>
  </si>
  <si>
    <t>2111</t>
  </si>
  <si>
    <t>2144</t>
  </si>
  <si>
    <t>Забезпечення діяльності інклюзивно-ресурсних центрів за рахунок коштів місцевого бюджету</t>
  </si>
  <si>
    <t xml:space="preserve">Забезпечення діяльності інклюзивно-ресурсних центрів за рахунок освітньої субвенції </t>
  </si>
  <si>
    <t>Забезпечення діяльності центрів професійного розвитку педагогічних працівників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</si>
  <si>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</si>
  <si>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</si>
  <si>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</si>
  <si>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</si>
  <si>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3032</t>
  </si>
  <si>
    <t>3160</t>
  </si>
  <si>
    <t>3192</t>
  </si>
  <si>
    <t>Надання пільг окремим категоріям громадян з оплати послуг зв'язку</t>
  </si>
  <si>
    <t>Утримання та забезпечення діяльності центрів соціальних служб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</si>
  <si>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</si>
  <si>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</si>
  <si>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Забезпечення діяльності палаців і будинків культури, клубів, центрів дозвілля та інших клубних закладів</t>
  </si>
  <si>
    <t>Забезпечення діяльності інших закладів в галузі культури і мистецтва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</si>
  <si>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</si>
  <si>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8710</t>
  </si>
  <si>
    <t>Сприяння розвитку малого та середнього підприємництва</t>
  </si>
  <si>
    <t xml:space="preserve">Реалізація програм і заходів в галузі туризму та курортів </t>
  </si>
  <si>
    <t>Резервний фонд місцевого бюджету</t>
  </si>
  <si>
    <t xml:space="preserve">Надання освіти за рахунок субвенції з державного бюджету місцевим бюджетам на надання державної підтримки особам з особливими освітніми потребами </t>
  </si>
  <si>
    <t xml:space="preserve">Будівництво 1 інших об'єктів комунальної власності </t>
  </si>
  <si>
    <t xml:space="preserve">Проведення експертної грошової оцінки земельної ділянки чи права на неї </t>
  </si>
  <si>
    <t>Надання загальної середньої освіти закладами загальної середньої освіти</t>
  </si>
  <si>
    <t>Надання позашкільної освіти закладами позашкільної освіти, заходи із позашкільної роботи з дітьми</t>
  </si>
  <si>
    <t xml:space="preserve"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</t>
  </si>
  <si>
    <t xml:space="preserve">Забезпечення діяльності музеїв і виставок </t>
  </si>
  <si>
    <t xml:space="preserve">Забезпечення діяльності палаців і будинків культури, клубів, центрів дозвілля та інших клубних закладів  </t>
  </si>
  <si>
    <t xml:space="preserve">Заходи державної політики з питань дітей та їх соціального захисту </t>
  </si>
  <si>
    <t>(код бюджету)</t>
  </si>
  <si>
    <t>Новоукраїнська міська рада</t>
  </si>
  <si>
    <t>у тому числі за рахунок іншої субвенції з місцевого бюджету</t>
  </si>
  <si>
    <t>0112010</t>
  </si>
  <si>
    <t>0112111</t>
  </si>
  <si>
    <t>у тому числі субвенція з:</t>
  </si>
  <si>
    <t>місцевого бюджету за рахунок відповідної субвенції з державного бюджету:</t>
  </si>
  <si>
    <t>0112144</t>
  </si>
  <si>
    <t>0763</t>
  </si>
  <si>
    <t>у тому числі за рахунок:</t>
  </si>
  <si>
    <t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</si>
  <si>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іншої субвенції з місцевого бюджету</t>
  </si>
  <si>
    <t>0113032</t>
  </si>
  <si>
    <t xml:space="preserve">Утримання та забезпечення діяльності центрів соціальних служб </t>
  </si>
  <si>
    <t>0113160</t>
  </si>
  <si>
    <t>0113192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</si>
  <si>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</si>
  <si>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у тому числі за рахунок субвенції з місцевих бюджетів:</t>
  </si>
  <si>
    <t>0117610</t>
  </si>
  <si>
    <t>0411</t>
  </si>
  <si>
    <t>0117650</t>
  </si>
  <si>
    <t>Проведення експертної грошової оцінки земельної ділянки чи права на неї</t>
  </si>
  <si>
    <t>разом</t>
  </si>
  <si>
    <r>
      <t xml:space="preserve">Відділ освіти виконавчого комітету Новоукраїнської </t>
    </r>
    <r>
      <rPr>
        <b/>
        <sz val="12"/>
        <color indexed="8"/>
        <rFont val="Times New Roman"/>
        <family val="1"/>
        <charset val="204"/>
      </rPr>
      <t>міської ради</t>
    </r>
  </si>
  <si>
    <t>1000</t>
  </si>
  <si>
    <t>0610160</t>
  </si>
  <si>
    <t xml:space="preserve">Керівництво і управління у відповідній сфері у містах (місті Києві), селищах, селах територіальних громадах </t>
  </si>
  <si>
    <t>0611021</t>
  </si>
  <si>
    <t>0611031</t>
  </si>
  <si>
    <t>0611070</t>
  </si>
  <si>
    <t>Методичне забезпечення діяльності закладів освіти</t>
  </si>
  <si>
    <t>0611160</t>
  </si>
  <si>
    <t>Інші програми, заклади та заходи у сфері освіти</t>
  </si>
  <si>
    <t>0611141</t>
  </si>
  <si>
    <t>0611142</t>
  </si>
  <si>
    <t>0611151</t>
  </si>
  <si>
    <t>0611152</t>
  </si>
  <si>
    <t>Забезпечення діяльності інклюзивно-ресурсних центрів за рахунок коштів освітньої субвенції</t>
  </si>
  <si>
    <t>0611200</t>
  </si>
  <si>
    <t>0800000</t>
  </si>
  <si>
    <t>Управління соціального захисту та охорони здоров'я  Новоукраїнської міської ради</t>
  </si>
  <si>
    <t>0810000</t>
  </si>
  <si>
    <t>у тому числі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</si>
  <si>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0810160</t>
  </si>
  <si>
    <t>0812010</t>
  </si>
  <si>
    <t>0731</t>
  </si>
  <si>
    <t>0812111</t>
  </si>
  <si>
    <t>0726</t>
  </si>
  <si>
    <t>0812144</t>
  </si>
  <si>
    <t>0813032</t>
  </si>
  <si>
    <t>0813104</t>
  </si>
  <si>
    <t>0813121</t>
  </si>
  <si>
    <t>0813133</t>
  </si>
  <si>
    <t>0813140</t>
  </si>
  <si>
    <t>0813160</t>
  </si>
  <si>
    <t>0813191</t>
  </si>
  <si>
    <t>0813192</t>
  </si>
  <si>
    <t>0813210</t>
  </si>
  <si>
    <t>0813242</t>
  </si>
  <si>
    <t>Відділ культури і туризму виконавчого комітету Новоукраїнської міської ради</t>
  </si>
  <si>
    <t>1010160</t>
  </si>
  <si>
    <t>1011080</t>
  </si>
  <si>
    <t>3700000</t>
  </si>
  <si>
    <t xml:space="preserve">Фінансове управління  Новоукраїнської міської ради </t>
  </si>
  <si>
    <t>3710000</t>
  </si>
  <si>
    <t>3710160</t>
  </si>
  <si>
    <t>3718710</t>
  </si>
  <si>
    <t>3719770</t>
  </si>
  <si>
    <t>3719800</t>
  </si>
  <si>
    <t xml:space="preserve">Всього: </t>
  </si>
  <si>
    <t xml:space="preserve">Звіт про виконання видаткової частини бюджету  Новоукраїнської  міської територіальної громади за 1 півріччя 2021 року
</t>
  </si>
  <si>
    <t>Видатки бюджету  Новоукраїнської  міської  територіальної громади за 1 півріччя 2021 року</t>
  </si>
  <si>
    <t>виконання бюджету  Новоукраїнської  міської територіальної громади за 1 півріччя 2021 року</t>
  </si>
  <si>
    <t>1061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</si>
  <si>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</si>
  <si>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</si>
  <si>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Надання загальної середньої освіти закладами загальної середньої освіти  1061</t>
  </si>
  <si>
    <t>Звіт про виконання доходної частини бюджету  Новоукраїнської  міської територіальної громади за 1 півріччя 2021 року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</si>
  <si>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 1210</t>
  </si>
  <si>
    <t>0110160</t>
  </si>
  <si>
    <t>0117693</t>
  </si>
  <si>
    <t>Інші заходи, пов`язані з економічною діяльністю</t>
  </si>
  <si>
    <t>0611061</t>
  </si>
  <si>
    <t>0611210</t>
  </si>
  <si>
    <t>у тому числі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</si>
  <si>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у тому числі за рахунок залишку коштів за освітньою субвенцією з державного бюджету </t>
  </si>
  <si>
    <t xml:space="preserve">до рішення Новоукраїнської міської ради  </t>
  </si>
  <si>
    <t>до рішення Новоукраїнської міської ради</t>
  </si>
  <si>
    <t>від 10 серпня  2021 року № 392</t>
  </si>
  <si>
    <t>від 10 серпня 2021 року № 392</t>
  </si>
  <si>
    <t>Доходи бюджету Новоукраїнської міської ї територіальної громади за 1 півріччя 2021 року</t>
  </si>
  <si>
    <t>Секретар міської ради</t>
  </si>
  <si>
    <t>Л. Вишневецька</t>
  </si>
  <si>
    <t>Секретар міської ради                                                                                                          Л. Вишневецька</t>
  </si>
  <si>
    <t>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</si>
</sst>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9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 Cyr"/>
      <charset val="204"/>
    </font>
    <font>
      <b/>
      <sz val="9"/>
      <color indexed="8"/>
      <name val="Times New Roman"/>
      <family val="1"/>
      <charset val="204"/>
    </font>
    <font>
      <b/>
      <sz val="9"/>
      <color indexed="53"/>
      <name val="Times New Roman"/>
      <family val="1"/>
      <charset val="204"/>
    </font>
    <font>
      <sz val="9"/>
      <name val="Arial Cyr"/>
      <charset val="204"/>
    </font>
    <font>
      <b/>
      <sz val="9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color indexed="8"/>
      <name val="Times New Roman"/>
      <family val="1"/>
      <charset val="204"/>
    </font>
    <font>
      <sz val="12"/>
      <color indexed="10"/>
      <name val="Arial Cyr"/>
      <charset val="204"/>
    </font>
    <font>
      <b/>
      <sz val="12"/>
      <color indexed="9"/>
      <name val="Times New Roman"/>
      <family val="1"/>
      <charset val="204"/>
    </font>
    <font>
      <sz val="12"/>
      <color indexed="9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Calibri"/>
      <family val="2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i/>
      <sz val="1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i/>
      <sz val="11"/>
      <color indexed="8"/>
      <name val="Calibri"/>
      <family val="2"/>
    </font>
    <font>
      <sz val="10"/>
      <name val="Arial Cyr"/>
      <charset val="204"/>
    </font>
    <font>
      <vertAlign val="superscript"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color indexed="8"/>
      <name val="Times New Roman Cyr"/>
      <charset val="204"/>
    </font>
    <font>
      <sz val="12"/>
      <name val="Times New Roman CYR"/>
      <charset val="204"/>
    </font>
    <font>
      <u/>
      <sz val="10"/>
      <name val="Times New Roman"/>
      <family val="1"/>
      <charset val="204"/>
    </font>
    <font>
      <u/>
      <sz val="10"/>
      <color indexed="1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6">
    <xf numFmtId="0" fontId="0" fillId="0" borderId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5" borderId="0" applyNumberFormat="0" applyBorder="0" applyAlignment="0" applyProtection="0"/>
    <xf numFmtId="0" fontId="46" fillId="4" borderId="0" applyNumberFormat="0" applyBorder="0" applyAlignment="0" applyProtection="0"/>
    <xf numFmtId="0" fontId="46" fillId="8" borderId="0" applyNumberFormat="0" applyBorder="0" applyAlignment="0" applyProtection="0"/>
    <xf numFmtId="0" fontId="46" fillId="4" borderId="0" applyNumberFormat="0" applyBorder="0" applyAlignment="0" applyProtection="0"/>
    <xf numFmtId="0" fontId="46" fillId="7" borderId="0" applyNumberFormat="0" applyBorder="0" applyAlignment="0" applyProtection="0"/>
    <xf numFmtId="0" fontId="46" fillId="10" borderId="0" applyNumberFormat="0" applyBorder="0" applyAlignment="0" applyProtection="0"/>
    <xf numFmtId="0" fontId="46" fillId="2" borderId="0" applyNumberFormat="0" applyBorder="0" applyAlignment="0" applyProtection="0"/>
    <xf numFmtId="0" fontId="46" fillId="4" borderId="0" applyNumberFormat="0" applyBorder="0" applyAlignment="0" applyProtection="0"/>
    <xf numFmtId="0" fontId="46" fillId="8" borderId="0" applyNumberFormat="0" applyBorder="0" applyAlignment="0" applyProtection="0"/>
    <xf numFmtId="0" fontId="56" fillId="4" borderId="0" applyNumberFormat="0" applyBorder="0" applyAlignment="0" applyProtection="0"/>
    <xf numFmtId="0" fontId="56" fillId="12" borderId="0" applyNumberFormat="0" applyBorder="0" applyAlignment="0" applyProtection="0"/>
    <xf numFmtId="0" fontId="56" fillId="9" borderId="0" applyNumberFormat="0" applyBorder="0" applyAlignment="0" applyProtection="0"/>
    <xf numFmtId="0" fontId="56" fillId="2" borderId="0" applyNumberFormat="0" applyBorder="0" applyAlignment="0" applyProtection="0"/>
    <xf numFmtId="0" fontId="56" fillId="4" borderId="0" applyNumberFormat="0" applyBorder="0" applyAlignment="0" applyProtection="0"/>
    <xf numFmtId="0" fontId="56" fillId="7" borderId="0" applyNumberFormat="0" applyBorder="0" applyAlignment="0" applyProtection="0"/>
    <xf numFmtId="0" fontId="50" fillId="0" borderId="0"/>
    <xf numFmtId="0" fontId="56" fillId="14" borderId="0" applyNumberFormat="0" applyBorder="0" applyAlignment="0" applyProtection="0"/>
    <xf numFmtId="0" fontId="56" fillId="12" borderId="0" applyNumberFormat="0" applyBorder="0" applyAlignment="0" applyProtection="0"/>
    <xf numFmtId="0" fontId="56" fillId="9" borderId="0" applyNumberFormat="0" applyBorder="0" applyAlignment="0" applyProtection="0"/>
    <xf numFmtId="0" fontId="56" fillId="15" borderId="0" applyNumberFormat="0" applyBorder="0" applyAlignment="0" applyProtection="0"/>
    <xf numFmtId="0" fontId="56" fillId="11" borderId="0" applyNumberFormat="0" applyBorder="0" applyAlignment="0" applyProtection="0"/>
    <xf numFmtId="0" fontId="56" fillId="13" borderId="0" applyNumberFormat="0" applyBorder="0" applyAlignment="0" applyProtection="0"/>
    <xf numFmtId="0" fontId="57" fillId="10" borderId="1" applyNumberFormat="0" applyAlignment="0" applyProtection="0"/>
    <xf numFmtId="0" fontId="58" fillId="4" borderId="0" applyNumberFormat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0" fillId="0" borderId="0"/>
    <xf numFmtId="0" fontId="59" fillId="0" borderId="0"/>
    <xf numFmtId="0" fontId="50" fillId="0" borderId="0"/>
    <xf numFmtId="0" fontId="5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3" fillId="0" borderId="0">
      <alignment vertical="top"/>
    </xf>
    <xf numFmtId="0" fontId="60" fillId="0" borderId="3" applyNumberFormat="0" applyFill="0" applyAlignment="0" applyProtection="0"/>
    <xf numFmtId="0" fontId="61" fillId="16" borderId="4" applyNumberFormat="0" applyAlignment="0" applyProtection="0"/>
    <xf numFmtId="0" fontId="62" fillId="0" borderId="0" applyNumberFormat="0" applyFill="0" applyBorder="0" applyAlignment="0" applyProtection="0"/>
    <xf numFmtId="0" fontId="63" fillId="17" borderId="1" applyNumberFormat="0" applyAlignment="0" applyProtection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21" fillId="0" borderId="0"/>
    <xf numFmtId="0" fontId="71" fillId="0" borderId="0"/>
    <xf numFmtId="0" fontId="71" fillId="0" borderId="0"/>
    <xf numFmtId="0" fontId="21" fillId="0" borderId="0"/>
    <xf numFmtId="0" fontId="71" fillId="0" borderId="0"/>
    <xf numFmtId="0" fontId="71" fillId="0" borderId="0"/>
    <xf numFmtId="0" fontId="5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0"/>
    <xf numFmtId="0" fontId="71" fillId="0" borderId="0"/>
    <xf numFmtId="0" fontId="71" fillId="0" borderId="0"/>
    <xf numFmtId="0" fontId="42" fillId="0" borderId="5" applyNumberFormat="0" applyFill="0" applyAlignment="0" applyProtection="0"/>
    <xf numFmtId="0" fontId="64" fillId="3" borderId="0" applyNumberFormat="0" applyBorder="0" applyAlignment="0" applyProtection="0"/>
    <xf numFmtId="0" fontId="21" fillId="8" borderId="6" applyNumberFormat="0" applyFont="0" applyAlignment="0" applyProtection="0"/>
    <xf numFmtId="0" fontId="65" fillId="17" borderId="2" applyNumberFormat="0" applyAlignment="0" applyProtection="0"/>
    <xf numFmtId="0" fontId="66" fillId="10" borderId="0" applyNumberFormat="0" applyBorder="0" applyAlignment="0" applyProtection="0"/>
    <xf numFmtId="0" fontId="67" fillId="0" borderId="0"/>
    <xf numFmtId="0" fontId="60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0" fillId="0" borderId="0"/>
  </cellStyleXfs>
  <cellXfs count="481">
    <xf numFmtId="0" fontId="0" fillId="0" borderId="0" xfId="0"/>
    <xf numFmtId="1" fontId="17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1" fontId="19" fillId="0" borderId="0" xfId="0" applyNumberFormat="1" applyFont="1"/>
    <xf numFmtId="1" fontId="8" fillId="0" borderId="0" xfId="0" applyNumberFormat="1" applyFont="1" applyAlignment="1">
      <alignment horizontal="left"/>
    </xf>
    <xf numFmtId="1" fontId="8" fillId="0" borderId="0" xfId="0" applyNumberFormat="1" applyFont="1" applyAlignment="1"/>
    <xf numFmtId="0" fontId="12" fillId="0" borderId="0" xfId="0" applyFont="1" applyAlignment="1">
      <alignment horizontal="center" vertical="center" wrapText="1"/>
    </xf>
    <xf numFmtId="1" fontId="0" fillId="0" borderId="0" xfId="0" applyNumberFormat="1"/>
    <xf numFmtId="0" fontId="15" fillId="0" borderId="0" xfId="0" applyFont="1" applyAlignment="1">
      <alignment horizontal="right"/>
    </xf>
    <xf numFmtId="1" fontId="6" fillId="0" borderId="7" xfId="0" applyNumberFormat="1" applyFont="1" applyBorder="1" applyAlignment="1">
      <alignment horizontal="center" vertical="center" wrapText="1"/>
    </xf>
    <xf numFmtId="0" fontId="0" fillId="0" borderId="0" xfId="0" applyFont="1"/>
    <xf numFmtId="0" fontId="22" fillId="0" borderId="0" xfId="0" applyFont="1"/>
    <xf numFmtId="0" fontId="20" fillId="18" borderId="8" xfId="0" applyFont="1" applyFill="1" applyBorder="1" applyAlignment="1">
      <alignment vertical="top" wrapText="1"/>
    </xf>
    <xf numFmtId="1" fontId="20" fillId="0" borderId="7" xfId="0" applyNumberFormat="1" applyFont="1" applyBorder="1" applyAlignment="1">
      <alignment horizontal="center" vertical="center"/>
    </xf>
    <xf numFmtId="164" fontId="21" fillId="18" borderId="7" xfId="0" applyNumberFormat="1" applyFont="1" applyFill="1" applyBorder="1" applyAlignment="1">
      <alignment horizontal="center" vertical="center"/>
    </xf>
    <xf numFmtId="164" fontId="20" fillId="18" borderId="7" xfId="0" applyNumberFormat="1" applyFont="1" applyFill="1" applyBorder="1" applyAlignment="1">
      <alignment horizontal="center" vertical="center"/>
    </xf>
    <xf numFmtId="1" fontId="20" fillId="18" borderId="9" xfId="0" applyNumberFormat="1" applyFont="1" applyFill="1" applyBorder="1" applyAlignment="1">
      <alignment horizontal="center" vertical="center"/>
    </xf>
    <xf numFmtId="1" fontId="20" fillId="0" borderId="8" xfId="0" applyNumberFormat="1" applyFont="1" applyBorder="1" applyAlignment="1">
      <alignment horizontal="center" vertical="center"/>
    </xf>
    <xf numFmtId="1" fontId="20" fillId="0" borderId="7" xfId="0" applyNumberFormat="1" applyFont="1" applyFill="1" applyBorder="1" applyAlignment="1">
      <alignment horizontal="center" vertical="center"/>
    </xf>
    <xf numFmtId="1" fontId="21" fillId="18" borderId="9" xfId="0" applyNumberFormat="1" applyFont="1" applyFill="1" applyBorder="1" applyAlignment="1">
      <alignment horizontal="center" vertical="center"/>
    </xf>
    <xf numFmtId="1" fontId="22" fillId="0" borderId="7" xfId="0" applyNumberFormat="1" applyFont="1" applyBorder="1"/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" fontId="21" fillId="18" borderId="7" xfId="0" applyNumberFormat="1" applyFont="1" applyFill="1" applyBorder="1" applyAlignment="1">
      <alignment horizontal="center" vertical="center"/>
    </xf>
    <xf numFmtId="0" fontId="21" fillId="18" borderId="8" xfId="0" applyFont="1" applyFill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/>
    </xf>
    <xf numFmtId="1" fontId="21" fillId="0" borderId="7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left" wrapText="1"/>
    </xf>
    <xf numFmtId="1" fontId="21" fillId="0" borderId="7" xfId="0" applyNumberFormat="1" applyFont="1" applyBorder="1" applyAlignment="1">
      <alignment horizontal="center" vertical="center" wrapText="1"/>
    </xf>
    <xf numFmtId="1" fontId="20" fillId="0" borderId="13" xfId="0" applyNumberFormat="1" applyFont="1" applyBorder="1" applyAlignment="1">
      <alignment horizontal="center" vertical="center"/>
    </xf>
    <xf numFmtId="0" fontId="21" fillId="18" borderId="14" xfId="0" applyFont="1" applyFill="1" applyBorder="1" applyAlignment="1">
      <alignment vertical="top" wrapText="1"/>
    </xf>
    <xf numFmtId="1" fontId="21" fillId="0" borderId="14" xfId="0" applyNumberFormat="1" applyFont="1" applyBorder="1" applyAlignment="1">
      <alignment horizontal="center" vertical="center" wrapText="1"/>
    </xf>
    <xf numFmtId="1" fontId="21" fillId="0" borderId="7" xfId="0" applyNumberFormat="1" applyFont="1" applyFill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 wrapText="1"/>
    </xf>
    <xf numFmtId="1" fontId="0" fillId="0" borderId="16" xfId="0" applyNumberFormat="1" applyFont="1" applyBorder="1" applyAlignment="1">
      <alignment horizontal="center"/>
    </xf>
    <xf numFmtId="1" fontId="20" fillId="0" borderId="16" xfId="0" applyNumberFormat="1" applyFont="1" applyBorder="1" applyAlignment="1">
      <alignment horizontal="center" vertical="center"/>
    </xf>
    <xf numFmtId="0" fontId="20" fillId="0" borderId="8" xfId="0" applyFont="1" applyFill="1" applyBorder="1" applyAlignment="1">
      <alignment vertical="top" wrapText="1"/>
    </xf>
    <xf numFmtId="164" fontId="20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1" fontId="20" fillId="0" borderId="9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/>
    </xf>
    <xf numFmtId="1" fontId="0" fillId="0" borderId="0" xfId="0" applyNumberFormat="1" applyFont="1" applyFill="1"/>
    <xf numFmtId="1" fontId="20" fillId="0" borderId="17" xfId="0" applyNumberFormat="1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7" xfId="0" applyFont="1" applyFill="1" applyBorder="1" applyAlignment="1">
      <alignment horizontal="center" vertical="center" wrapText="1"/>
    </xf>
    <xf numFmtId="1" fontId="20" fillId="18" borderId="7" xfId="0" applyNumberFormat="1" applyFont="1" applyFill="1" applyBorder="1" applyAlignment="1">
      <alignment horizontal="center" vertical="center"/>
    </xf>
    <xf numFmtId="0" fontId="26" fillId="0" borderId="0" xfId="0" applyFont="1"/>
    <xf numFmtId="0" fontId="21" fillId="0" borderId="8" xfId="0" applyFont="1" applyFill="1" applyBorder="1" applyAlignment="1">
      <alignment horizontal="left" wrapText="1"/>
    </xf>
    <xf numFmtId="0" fontId="20" fillId="0" borderId="8" xfId="0" applyFont="1" applyFill="1" applyBorder="1" applyAlignment="1">
      <alignment horizontal="left"/>
    </xf>
    <xf numFmtId="1" fontId="21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25" fillId="0" borderId="8" xfId="0" applyFont="1" applyBorder="1" applyAlignment="1">
      <alignment horizontal="center"/>
    </xf>
    <xf numFmtId="164" fontId="25" fillId="18" borderId="7" xfId="0" applyNumberFormat="1" applyFont="1" applyFill="1" applyBorder="1" applyAlignment="1">
      <alignment horizontal="center" vertical="center"/>
    </xf>
    <xf numFmtId="1" fontId="25" fillId="18" borderId="9" xfId="0" applyNumberFormat="1" applyFont="1" applyFill="1" applyBorder="1" applyAlignment="1">
      <alignment horizontal="center" vertical="center"/>
    </xf>
    <xf numFmtId="1" fontId="26" fillId="0" borderId="0" xfId="0" applyNumberFormat="1" applyFont="1"/>
    <xf numFmtId="0" fontId="25" fillId="0" borderId="8" xfId="0" applyFont="1" applyFill="1" applyBorder="1" applyAlignment="1">
      <alignment horizontal="center"/>
    </xf>
    <xf numFmtId="164" fontId="25" fillId="0" borderId="7" xfId="0" applyNumberFormat="1" applyFont="1" applyFill="1" applyBorder="1" applyAlignment="1">
      <alignment horizontal="center" vertical="center"/>
    </xf>
    <xf numFmtId="1" fontId="26" fillId="0" borderId="0" xfId="0" applyNumberFormat="1" applyFont="1" applyFill="1"/>
    <xf numFmtId="1" fontId="25" fillId="0" borderId="7" xfId="0" applyNumberFormat="1" applyFont="1" applyBorder="1" applyAlignment="1">
      <alignment horizontal="center" vertical="center"/>
    </xf>
    <xf numFmtId="1" fontId="25" fillId="0" borderId="7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1" fontId="25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31" fillId="0" borderId="0" xfId="0" applyFont="1"/>
    <xf numFmtId="1" fontId="20" fillId="0" borderId="18" xfId="0" applyNumberFormat="1" applyFont="1" applyBorder="1" applyAlignment="1">
      <alignment horizontal="center" vertical="center" wrapText="1"/>
    </xf>
    <xf numFmtId="1" fontId="20" fillId="0" borderId="19" xfId="0" applyNumberFormat="1" applyFont="1" applyBorder="1" applyAlignment="1">
      <alignment horizontal="center" vertical="center"/>
    </xf>
    <xf numFmtId="49" fontId="0" fillId="0" borderId="7" xfId="0" applyNumberFormat="1" applyBorder="1"/>
    <xf numFmtId="49" fontId="0" fillId="0" borderId="7" xfId="0" applyNumberFormat="1" applyBorder="1" applyAlignment="1">
      <alignment vertical="center"/>
    </xf>
    <xf numFmtId="49" fontId="0" fillId="0" borderId="7" xfId="0" applyNumberFormat="1" applyFill="1" applyBorder="1" applyAlignment="1">
      <alignment vertical="center"/>
    </xf>
    <xf numFmtId="164" fontId="21" fillId="18" borderId="20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164" fontId="20" fillId="18" borderId="20" xfId="0" applyNumberFormat="1" applyFont="1" applyFill="1" applyBorder="1" applyAlignment="1">
      <alignment horizontal="center" vertical="center"/>
    </xf>
    <xf numFmtId="0" fontId="22" fillId="0" borderId="0" xfId="0" applyFont="1" applyAlignment="1"/>
    <xf numFmtId="0" fontId="27" fillId="0" borderId="8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1" fontId="0" fillId="0" borderId="0" xfId="0" applyNumberFormat="1" applyFont="1"/>
    <xf numFmtId="1" fontId="8" fillId="0" borderId="10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 wrapText="1"/>
    </xf>
    <xf numFmtId="1" fontId="8" fillId="0" borderId="11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 wrapText="1"/>
    </xf>
    <xf numFmtId="1" fontId="8" fillId="0" borderId="7" xfId="0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1" fontId="8" fillId="0" borderId="8" xfId="0" applyNumberFormat="1" applyFont="1" applyBorder="1"/>
    <xf numFmtId="1" fontId="8" fillId="0" borderId="7" xfId="0" applyNumberFormat="1" applyFont="1" applyBorder="1" applyAlignment="1">
      <alignment wrapText="1"/>
    </xf>
    <xf numFmtId="1" fontId="7" fillId="0" borderId="7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1" fontId="35" fillId="0" borderId="0" xfId="0" applyNumberFormat="1" applyFont="1" applyAlignment="1">
      <alignment horizontal="center"/>
    </xf>
    <xf numFmtId="1" fontId="34" fillId="0" borderId="0" xfId="0" applyNumberFormat="1" applyFont="1"/>
    <xf numFmtId="1" fontId="34" fillId="0" borderId="0" xfId="0" applyNumberFormat="1" applyFont="1" applyFill="1"/>
    <xf numFmtId="1" fontId="36" fillId="0" borderId="0" xfId="0" applyNumberFormat="1" applyFont="1" applyFill="1" applyAlignment="1">
      <alignment vertical="center"/>
    </xf>
    <xf numFmtId="1" fontId="38" fillId="0" borderId="0" xfId="0" applyNumberFormat="1" applyFont="1" applyFill="1" applyAlignment="1">
      <alignment vertical="center"/>
    </xf>
    <xf numFmtId="1" fontId="41" fillId="0" borderId="0" xfId="0" applyNumberFormat="1" applyFont="1" applyFill="1"/>
    <xf numFmtId="0" fontId="43" fillId="0" borderId="0" xfId="0" applyFont="1"/>
    <xf numFmtId="1" fontId="27" fillId="18" borderId="7" xfId="0" applyNumberFormat="1" applyFont="1" applyFill="1" applyBorder="1" applyAlignment="1" applyProtection="1">
      <alignment horizontal="center" vertical="center" wrapText="1"/>
    </xf>
    <xf numFmtId="1" fontId="44" fillId="0" borderId="7" xfId="0" applyNumberFormat="1" applyFont="1" applyFill="1" applyBorder="1" applyAlignment="1" applyProtection="1">
      <alignment horizontal="center" vertical="center" wrapText="1"/>
    </xf>
    <xf numFmtId="1" fontId="44" fillId="18" borderId="7" xfId="0" applyNumberFormat="1" applyFont="1" applyFill="1" applyBorder="1" applyAlignment="1" applyProtection="1">
      <alignment horizontal="center" vertical="center" wrapText="1"/>
    </xf>
    <xf numFmtId="0" fontId="42" fillId="0" borderId="7" xfId="0" applyFont="1" applyBorder="1"/>
    <xf numFmtId="0" fontId="42" fillId="0" borderId="7" xfId="0" applyFont="1" applyBorder="1" applyAlignment="1">
      <alignment wrapText="1"/>
    </xf>
    <xf numFmtId="0" fontId="42" fillId="0" borderId="0" xfId="0" applyFont="1"/>
    <xf numFmtId="0" fontId="42" fillId="0" borderId="7" xfId="0" applyFont="1" applyFill="1" applyBorder="1"/>
    <xf numFmtId="0" fontId="42" fillId="0" borderId="7" xfId="0" applyFont="1" applyFill="1" applyBorder="1" applyAlignment="1">
      <alignment wrapText="1"/>
    </xf>
    <xf numFmtId="0" fontId="42" fillId="0" borderId="0" xfId="0" applyFont="1" applyFill="1"/>
    <xf numFmtId="0" fontId="0" fillId="0" borderId="7" xfId="0" applyBorder="1" applyAlignment="1">
      <alignment wrapText="1"/>
    </xf>
    <xf numFmtId="0" fontId="0" fillId="0" borderId="7" xfId="0" applyFill="1" applyBorder="1"/>
    <xf numFmtId="0" fontId="46" fillId="0" borderId="7" xfId="0" applyFont="1" applyBorder="1"/>
    <xf numFmtId="0" fontId="46" fillId="0" borderId="0" xfId="0" applyFont="1"/>
    <xf numFmtId="0" fontId="0" fillId="0" borderId="7" xfId="0" applyFill="1" applyBorder="1" applyAlignment="1">
      <alignment wrapText="1"/>
    </xf>
    <xf numFmtId="0" fontId="46" fillId="0" borderId="7" xfId="0" applyFont="1" applyBorder="1" applyAlignment="1">
      <alignment wrapText="1"/>
    </xf>
    <xf numFmtId="0" fontId="22" fillId="0" borderId="7" xfId="0" applyFont="1" applyBorder="1"/>
    <xf numFmtId="0" fontId="22" fillId="0" borderId="7" xfId="0" applyFont="1" applyBorder="1" applyAlignment="1">
      <alignment wrapText="1"/>
    </xf>
    <xf numFmtId="0" fontId="21" fillId="0" borderId="0" xfId="57" applyNumberFormat="1" applyFont="1" applyFill="1" applyAlignment="1" applyProtection="1"/>
    <xf numFmtId="0" fontId="21" fillId="0" borderId="0" xfId="57" applyFont="1" applyFill="1"/>
    <xf numFmtId="0" fontId="28" fillId="0" borderId="0" xfId="57" applyNumberFormat="1" applyFont="1" applyFill="1" applyBorder="1" applyAlignment="1" applyProtection="1">
      <alignment horizontal="center"/>
    </xf>
    <xf numFmtId="0" fontId="21" fillId="0" borderId="0" xfId="57" applyFont="1" applyFill="1" applyBorder="1" applyAlignment="1">
      <alignment horizontal="center"/>
    </xf>
    <xf numFmtId="0" fontId="28" fillId="0" borderId="0" xfId="57" applyNumberFormat="1" applyFont="1" applyFill="1" applyBorder="1" applyAlignment="1" applyProtection="1">
      <alignment horizontal="center" vertical="top"/>
    </xf>
    <xf numFmtId="0" fontId="21" fillId="18" borderId="21" xfId="57" applyNumberFormat="1" applyFont="1" applyFill="1" applyBorder="1" applyAlignment="1" applyProtection="1"/>
    <xf numFmtId="0" fontId="21" fillId="18" borderId="0" xfId="57" applyFont="1" applyFill="1"/>
    <xf numFmtId="0" fontId="21" fillId="18" borderId="22" xfId="57" applyNumberFormat="1" applyFont="1" applyFill="1" applyBorder="1" applyAlignment="1" applyProtection="1"/>
    <xf numFmtId="0" fontId="21" fillId="18" borderId="0" xfId="57" applyNumberFormat="1" applyFont="1" applyFill="1" applyBorder="1" applyAlignment="1" applyProtection="1"/>
    <xf numFmtId="0" fontId="52" fillId="18" borderId="23" xfId="57" applyNumberFormat="1" applyFont="1" applyFill="1" applyBorder="1" applyAlignment="1" applyProtection="1">
      <alignment horizontal="center" vertical="center" wrapText="1"/>
    </xf>
    <xf numFmtId="0" fontId="21" fillId="18" borderId="0" xfId="57" applyNumberFormat="1" applyFont="1" applyFill="1" applyAlignment="1" applyProtection="1">
      <alignment vertical="center"/>
    </xf>
    <xf numFmtId="49" fontId="25" fillId="0" borderId="17" xfId="57" applyNumberFormat="1" applyFont="1" applyFill="1" applyBorder="1" applyAlignment="1">
      <alignment horizontal="center" vertical="center" wrapText="1"/>
    </xf>
    <xf numFmtId="49" fontId="25" fillId="0" borderId="24" xfId="57" applyNumberFormat="1" applyFont="1" applyFill="1" applyBorder="1" applyAlignment="1">
      <alignment horizontal="center" vertical="center" wrapText="1"/>
    </xf>
    <xf numFmtId="1" fontId="54" fillId="0" borderId="24" xfId="47" applyNumberFormat="1" applyFont="1" applyFill="1" applyBorder="1" applyAlignment="1">
      <alignment vertical="center"/>
    </xf>
    <xf numFmtId="0" fontId="21" fillId="18" borderId="0" xfId="57" applyFont="1" applyFill="1" applyAlignment="1">
      <alignment vertical="center"/>
    </xf>
    <xf numFmtId="49" fontId="11" fillId="18" borderId="26" xfId="57" applyNumberFormat="1" applyFont="1" applyFill="1" applyBorder="1" applyAlignment="1">
      <alignment horizontal="center" vertical="center" wrapText="1"/>
    </xf>
    <xf numFmtId="49" fontId="11" fillId="18" borderId="27" xfId="57" applyNumberFormat="1" applyFont="1" applyFill="1" applyBorder="1" applyAlignment="1">
      <alignment horizontal="center" vertical="center" wrapText="1"/>
    </xf>
    <xf numFmtId="1" fontId="35" fillId="18" borderId="27" xfId="47" applyNumberFormat="1" applyFont="1" applyFill="1" applyBorder="1" applyAlignment="1">
      <alignment horizontal="center" vertical="center"/>
    </xf>
    <xf numFmtId="1" fontId="11" fillId="18" borderId="27" xfId="47" applyNumberFormat="1" applyFont="1" applyFill="1" applyBorder="1" applyAlignment="1">
      <alignment horizontal="center" vertical="center"/>
    </xf>
    <xf numFmtId="0" fontId="21" fillId="18" borderId="0" xfId="57" applyNumberFormat="1" applyFont="1" applyFill="1" applyAlignment="1" applyProtection="1"/>
    <xf numFmtId="49" fontId="11" fillId="18" borderId="8" xfId="57" applyNumberFormat="1" applyFont="1" applyFill="1" applyBorder="1" applyAlignment="1">
      <alignment horizontal="center" vertical="center" wrapText="1"/>
    </xf>
    <xf numFmtId="49" fontId="11" fillId="18" borderId="7" xfId="57" applyNumberFormat="1" applyFont="1" applyFill="1" applyBorder="1" applyAlignment="1">
      <alignment horizontal="center" vertical="center" wrapText="1"/>
    </xf>
    <xf numFmtId="1" fontId="35" fillId="18" borderId="7" xfId="47" applyNumberFormat="1" applyFont="1" applyFill="1" applyBorder="1" applyAlignment="1">
      <alignment horizontal="center" vertical="center"/>
    </xf>
    <xf numFmtId="1" fontId="11" fillId="18" borderId="7" xfId="47" applyNumberFormat="1" applyFont="1" applyFill="1" applyBorder="1" applyAlignment="1">
      <alignment horizontal="center" vertical="center"/>
    </xf>
    <xf numFmtId="1" fontId="34" fillId="18" borderId="7" xfId="47" applyNumberFormat="1" applyFont="1" applyFill="1" applyBorder="1" applyAlignment="1">
      <alignment horizontal="center" vertical="center"/>
    </xf>
    <xf numFmtId="1" fontId="34" fillId="18" borderId="9" xfId="47" applyNumberFormat="1" applyFont="1" applyFill="1" applyBorder="1" applyAlignment="1">
      <alignment horizontal="center" vertical="center"/>
    </xf>
    <xf numFmtId="1" fontId="35" fillId="18" borderId="9" xfId="47" applyNumberFormat="1" applyFont="1" applyFill="1" applyBorder="1" applyAlignment="1">
      <alignment horizontal="center" vertical="center"/>
    </xf>
    <xf numFmtId="1" fontId="36" fillId="18" borderId="7" xfId="47" applyNumberFormat="1" applyFont="1" applyFill="1" applyBorder="1" applyAlignment="1">
      <alignment horizontal="center" vertical="center"/>
    </xf>
    <xf numFmtId="49" fontId="36" fillId="18" borderId="7" xfId="57" applyNumberFormat="1" applyFont="1" applyFill="1" applyBorder="1" applyAlignment="1">
      <alignment horizontal="center" vertical="center" wrapText="1"/>
    </xf>
    <xf numFmtId="49" fontId="36" fillId="18" borderId="8" xfId="57" applyNumberFormat="1" applyFont="1" applyFill="1" applyBorder="1" applyAlignment="1">
      <alignment horizontal="center" vertical="center" wrapText="1"/>
    </xf>
    <xf numFmtId="1" fontId="55" fillId="18" borderId="7" xfId="63" applyNumberFormat="1" applyFont="1" applyFill="1" applyBorder="1" applyAlignment="1">
      <alignment horizontal="center" vertical="center"/>
    </xf>
    <xf numFmtId="49" fontId="39" fillId="18" borderId="8" xfId="57" applyNumberFormat="1" applyFont="1" applyFill="1" applyBorder="1" applyAlignment="1">
      <alignment horizontal="center" vertical="center" wrapText="1"/>
    </xf>
    <xf numFmtId="1" fontId="35" fillId="18" borderId="16" xfId="47" applyNumberFormat="1" applyFont="1" applyFill="1" applyBorder="1" applyAlignment="1">
      <alignment horizontal="center" vertical="center"/>
    </xf>
    <xf numFmtId="1" fontId="34" fillId="18" borderId="16" xfId="47" applyNumberFormat="1" applyFont="1" applyFill="1" applyBorder="1" applyAlignment="1">
      <alignment horizontal="center" vertical="center"/>
    </xf>
    <xf numFmtId="0" fontId="36" fillId="18" borderId="17" xfId="57" applyFont="1" applyFill="1" applyBorder="1" applyAlignment="1">
      <alignment horizontal="center" vertical="center" wrapText="1"/>
    </xf>
    <xf numFmtId="49" fontId="36" fillId="18" borderId="24" xfId="57" applyNumberFormat="1" applyFont="1" applyFill="1" applyBorder="1" applyAlignment="1">
      <alignment horizontal="center" vertical="center" wrapText="1"/>
    </xf>
    <xf numFmtId="165" fontId="21" fillId="18" borderId="0" xfId="57" applyNumberFormat="1" applyFont="1" applyFill="1" applyAlignment="1" applyProtection="1"/>
    <xf numFmtId="1" fontId="21" fillId="0" borderId="0" xfId="57" applyNumberFormat="1" applyFont="1" applyFill="1" applyAlignment="1" applyProtection="1"/>
    <xf numFmtId="1" fontId="21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36" fillId="0" borderId="0" xfId="0" applyNumberFormat="1" applyFont="1" applyAlignment="1">
      <alignment horizontal="left"/>
    </xf>
    <xf numFmtId="1" fontId="36" fillId="18" borderId="0" xfId="0" applyNumberFormat="1" applyFont="1" applyFill="1" applyAlignment="1">
      <alignment horizontal="left"/>
    </xf>
    <xf numFmtId="1" fontId="21" fillId="0" borderId="0" xfId="0" applyNumberFormat="1" applyFont="1" applyAlignment="1"/>
    <xf numFmtId="1" fontId="21" fillId="0" borderId="0" xfId="0" applyNumberFormat="1" applyFont="1" applyFill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0" fontId="0" fillId="0" borderId="0" xfId="0" applyAlignment="1"/>
    <xf numFmtId="1" fontId="21" fillId="0" borderId="16" xfId="0" applyNumberFormat="1" applyFont="1" applyFill="1" applyBorder="1" applyAlignment="1">
      <alignment horizontal="center" vertical="center"/>
    </xf>
    <xf numFmtId="0" fontId="42" fillId="0" borderId="7" xfId="64" applyFont="1" applyBorder="1" applyAlignment="1">
      <alignment wrapText="1"/>
    </xf>
    <xf numFmtId="0" fontId="71" fillId="0" borderId="7" xfId="64" applyBorder="1" applyAlignment="1">
      <alignment wrapText="1"/>
    </xf>
    <xf numFmtId="0" fontId="42" fillId="0" borderId="7" xfId="59" applyFont="1" applyFill="1" applyBorder="1"/>
    <xf numFmtId="0" fontId="71" fillId="0" borderId="7" xfId="59" applyFill="1" applyBorder="1"/>
    <xf numFmtId="0" fontId="46" fillId="0" borderId="7" xfId="59" applyFont="1" applyFill="1" applyBorder="1"/>
    <xf numFmtId="0" fontId="71" fillId="0" borderId="7" xfId="64" applyBorder="1"/>
    <xf numFmtId="0" fontId="71" fillId="0" borderId="7" xfId="59" applyBorder="1" applyAlignment="1">
      <alignment wrapText="1"/>
    </xf>
    <xf numFmtId="0" fontId="24" fillId="0" borderId="7" xfId="58" applyFont="1" applyBorder="1" applyAlignment="1"/>
    <xf numFmtId="0" fontId="24" fillId="0" borderId="14" xfId="58" applyFont="1" applyBorder="1" applyAlignment="1">
      <alignment wrapText="1"/>
    </xf>
    <xf numFmtId="0" fontId="24" fillId="0" borderId="7" xfId="58" applyFont="1" applyBorder="1" applyAlignment="1">
      <alignment wrapText="1"/>
    </xf>
    <xf numFmtId="0" fontId="71" fillId="0" borderId="0" xfId="68" applyBorder="1"/>
    <xf numFmtId="0" fontId="42" fillId="18" borderId="0" xfId="0" applyFont="1" applyFill="1"/>
    <xf numFmtId="1" fontId="21" fillId="18" borderId="20" xfId="0" applyNumberFormat="1" applyFont="1" applyFill="1" applyBorder="1" applyAlignment="1">
      <alignment horizontal="center" vertical="center"/>
    </xf>
    <xf numFmtId="1" fontId="25" fillId="0" borderId="24" xfId="47" applyNumberFormat="1" applyFont="1" applyFill="1" applyBorder="1" applyAlignment="1">
      <alignment vertical="center"/>
    </xf>
    <xf numFmtId="1" fontId="11" fillId="18" borderId="9" xfId="47" applyNumberFormat="1" applyFont="1" applyFill="1" applyBorder="1" applyAlignment="1">
      <alignment horizontal="center" vertical="center"/>
    </xf>
    <xf numFmtId="49" fontId="36" fillId="18" borderId="30" xfId="57" applyNumberFormat="1" applyFont="1" applyFill="1" applyBorder="1" applyAlignment="1">
      <alignment horizontal="center" vertical="center" wrapText="1"/>
    </xf>
    <xf numFmtId="0" fontId="21" fillId="18" borderId="7" xfId="0" applyFont="1" applyFill="1" applyBorder="1" applyAlignment="1">
      <alignment horizontal="center" vertical="center" wrapText="1"/>
    </xf>
    <xf numFmtId="0" fontId="21" fillId="18" borderId="7" xfId="0" applyFont="1" applyFill="1" applyBorder="1" applyAlignment="1">
      <alignment horizontal="left" vertical="center" wrapText="1"/>
    </xf>
    <xf numFmtId="164" fontId="21" fillId="19" borderId="7" xfId="0" applyNumberFormat="1" applyFont="1" applyFill="1" applyBorder="1" applyAlignment="1">
      <alignment horizontal="center" vertical="center"/>
    </xf>
    <xf numFmtId="1" fontId="21" fillId="19" borderId="9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Alignment="1"/>
    <xf numFmtId="0" fontId="52" fillId="0" borderId="23" xfId="57" applyNumberFormat="1" applyFont="1" applyFill="1" applyBorder="1" applyAlignment="1" applyProtection="1">
      <alignment horizontal="center" vertical="center" wrapText="1"/>
    </xf>
    <xf numFmtId="1" fontId="11" fillId="0" borderId="7" xfId="47" applyNumberFormat="1" applyFont="1" applyFill="1" applyBorder="1" applyAlignment="1">
      <alignment horizontal="center" vertical="center"/>
    </xf>
    <xf numFmtId="1" fontId="35" fillId="0" borderId="7" xfId="47" applyNumberFormat="1" applyFont="1" applyFill="1" applyBorder="1" applyAlignment="1">
      <alignment horizontal="center" vertical="center"/>
    </xf>
    <xf numFmtId="1" fontId="34" fillId="0" borderId="7" xfId="47" applyNumberFormat="1" applyFont="1" applyFill="1" applyBorder="1" applyAlignment="1">
      <alignment horizontal="center" vertical="center"/>
    </xf>
    <xf numFmtId="1" fontId="36" fillId="0" borderId="7" xfId="47" applyNumberFormat="1" applyFont="1" applyFill="1" applyBorder="1" applyAlignment="1">
      <alignment horizontal="center" vertical="center"/>
    </xf>
    <xf numFmtId="1" fontId="0" fillId="0" borderId="0" xfId="0" applyNumberFormat="1" applyFill="1"/>
    <xf numFmtId="1" fontId="20" fillId="0" borderId="14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0" fillId="19" borderId="0" xfId="0" applyFill="1"/>
    <xf numFmtId="1" fontId="8" fillId="0" borderId="11" xfId="0" applyNumberFormat="1" applyFont="1" applyFill="1" applyBorder="1" applyAlignment="1">
      <alignment horizontal="center"/>
    </xf>
    <xf numFmtId="1" fontId="8" fillId="0" borderId="11" xfId="0" applyNumberFormat="1" applyFont="1" applyFill="1" applyBorder="1"/>
    <xf numFmtId="1" fontId="8" fillId="0" borderId="7" xfId="0" applyNumberFormat="1" applyFont="1" applyFill="1" applyBorder="1" applyAlignment="1">
      <alignment horizontal="center"/>
    </xf>
    <xf numFmtId="1" fontId="8" fillId="0" borderId="7" xfId="0" applyNumberFormat="1" applyFont="1" applyFill="1" applyBorder="1"/>
    <xf numFmtId="1" fontId="22" fillId="0" borderId="7" xfId="0" applyNumberFormat="1" applyFont="1" applyFill="1" applyBorder="1"/>
    <xf numFmtId="1" fontId="0" fillId="0" borderId="16" xfId="0" applyNumberFormat="1" applyFont="1" applyFill="1" applyBorder="1" applyAlignment="1">
      <alignment horizontal="center"/>
    </xf>
    <xf numFmtId="1" fontId="20" fillId="0" borderId="16" xfId="0" applyNumberFormat="1" applyFont="1" applyFill="1" applyBorder="1" applyAlignment="1">
      <alignment horizontal="center" vertical="center"/>
    </xf>
    <xf numFmtId="1" fontId="39" fillId="0" borderId="7" xfId="47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1" fontId="21" fillId="0" borderId="11" xfId="0" applyNumberFormat="1" applyFont="1" applyFill="1" applyBorder="1" applyAlignment="1">
      <alignment horizontal="center" vertical="center" wrapText="1"/>
    </xf>
    <xf numFmtId="1" fontId="0" fillId="0" borderId="7" xfId="0" applyNumberFormat="1" applyFill="1" applyBorder="1"/>
    <xf numFmtId="1" fontId="0" fillId="0" borderId="7" xfId="0" applyNumberFormat="1" applyFont="1" applyFill="1" applyBorder="1" applyAlignment="1">
      <alignment horizontal="center"/>
    </xf>
    <xf numFmtId="1" fontId="21" fillId="0" borderId="9" xfId="0" applyNumberFormat="1" applyFont="1" applyFill="1" applyBorder="1" applyAlignment="1">
      <alignment horizontal="center" vertical="center"/>
    </xf>
    <xf numFmtId="1" fontId="0" fillId="0" borderId="20" xfId="0" applyNumberFormat="1" applyFont="1" applyFill="1" applyBorder="1" applyAlignment="1">
      <alignment horizontal="center"/>
    </xf>
    <xf numFmtId="1" fontId="25" fillId="0" borderId="9" xfId="0" applyNumberFormat="1" applyFont="1" applyFill="1" applyBorder="1" applyAlignment="1">
      <alignment horizontal="center" vertical="center"/>
    </xf>
    <xf numFmtId="1" fontId="35" fillId="0" borderId="16" xfId="47" applyNumberFormat="1" applyFont="1" applyFill="1" applyBorder="1" applyAlignment="1">
      <alignment horizontal="center" vertical="center"/>
    </xf>
    <xf numFmtId="0" fontId="0" fillId="0" borderId="0" xfId="0" applyAlignment="1"/>
    <xf numFmtId="1" fontId="21" fillId="19" borderId="0" xfId="0" applyNumberFormat="1" applyFont="1" applyFill="1" applyAlignment="1">
      <alignment horizontal="left"/>
    </xf>
    <xf numFmtId="1" fontId="8" fillId="19" borderId="0" xfId="0" applyNumberFormat="1" applyFont="1" applyFill="1" applyAlignment="1">
      <alignment horizontal="left"/>
    </xf>
    <xf numFmtId="1" fontId="36" fillId="19" borderId="0" xfId="0" applyNumberFormat="1" applyFont="1" applyFill="1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right" wrapText="1"/>
    </xf>
    <xf numFmtId="0" fontId="0" fillId="0" borderId="7" xfId="0" applyFont="1" applyFill="1" applyBorder="1" applyAlignment="1">
      <alignment horizontal="right" wrapText="1"/>
    </xf>
    <xf numFmtId="0" fontId="0" fillId="0" borderId="7" xfId="0" applyFont="1" applyFill="1" applyBorder="1" applyAlignment="1">
      <alignment wrapText="1"/>
    </xf>
    <xf numFmtId="0" fontId="20" fillId="0" borderId="8" xfId="0" applyFont="1" applyBorder="1" applyAlignment="1">
      <alignment horizontal="center"/>
    </xf>
    <xf numFmtId="1" fontId="40" fillId="0" borderId="0" xfId="0" applyNumberFormat="1" applyFont="1" applyAlignment="1">
      <alignment horizontal="center" wrapText="1"/>
    </xf>
    <xf numFmtId="1" fontId="42" fillId="0" borderId="7" xfId="0" applyNumberFormat="1" applyFont="1" applyBorder="1"/>
    <xf numFmtId="1" fontId="42" fillId="0" borderId="7" xfId="0" applyNumberFormat="1" applyFont="1" applyFill="1" applyBorder="1"/>
    <xf numFmtId="1" fontId="0" fillId="0" borderId="7" xfId="0" applyNumberFormat="1" applyBorder="1"/>
    <xf numFmtId="1" fontId="0" fillId="0" borderId="7" xfId="0" applyNumberFormat="1" applyFont="1" applyFill="1" applyBorder="1"/>
    <xf numFmtId="1" fontId="42" fillId="0" borderId="7" xfId="64" applyNumberFormat="1" applyFont="1" applyBorder="1"/>
    <xf numFmtId="1" fontId="71" fillId="0" borderId="7" xfId="64" applyNumberFormat="1" applyBorder="1"/>
    <xf numFmtId="1" fontId="46" fillId="0" borderId="7" xfId="0" applyNumberFormat="1" applyFont="1" applyBorder="1"/>
    <xf numFmtId="1" fontId="72" fillId="0" borderId="7" xfId="53" applyNumberFormat="1" applyBorder="1"/>
    <xf numFmtId="1" fontId="42" fillId="18" borderId="7" xfId="0" applyNumberFormat="1" applyFont="1" applyFill="1" applyBorder="1"/>
    <xf numFmtId="1" fontId="42" fillId="18" borderId="27" xfId="0" applyNumberFormat="1" applyFont="1" applyFill="1" applyBorder="1"/>
    <xf numFmtId="164" fontId="34" fillId="0" borderId="0" xfId="0" applyNumberFormat="1" applyFont="1" applyFill="1"/>
    <xf numFmtId="164" fontId="40" fillId="0" borderId="0" xfId="0" applyNumberFormat="1" applyFont="1" applyFill="1" applyAlignment="1">
      <alignment horizontal="center" wrapText="1"/>
    </xf>
    <xf numFmtId="164" fontId="27" fillId="0" borderId="7" xfId="0" applyNumberFormat="1" applyFont="1" applyFill="1" applyBorder="1" applyAlignment="1" applyProtection="1">
      <alignment horizontal="center" vertical="center" wrapText="1"/>
    </xf>
    <xf numFmtId="164" fontId="42" fillId="0" borderId="7" xfId="0" applyNumberFormat="1" applyFont="1" applyFill="1" applyBorder="1"/>
    <xf numFmtId="164" fontId="0" fillId="0" borderId="7" xfId="0" applyNumberFormat="1" applyFill="1" applyBorder="1"/>
    <xf numFmtId="164" fontId="22" fillId="0" borderId="7" xfId="0" applyNumberFormat="1" applyFont="1" applyFill="1" applyBorder="1"/>
    <xf numFmtId="164" fontId="42" fillId="0" borderId="7" xfId="0" applyNumberFormat="1" applyFont="1" applyBorder="1"/>
    <xf numFmtId="164" fontId="46" fillId="0" borderId="7" xfId="0" applyNumberFormat="1" applyFont="1" applyFill="1" applyBorder="1"/>
    <xf numFmtId="164" fontId="42" fillId="18" borderId="7" xfId="0" applyNumberFormat="1" applyFont="1" applyFill="1" applyBorder="1"/>
    <xf numFmtId="164" fontId="42" fillId="18" borderId="27" xfId="0" applyNumberFormat="1" applyFont="1" applyFill="1" applyBorder="1"/>
    <xf numFmtId="164" fontId="0" fillId="0" borderId="0" xfId="0" applyNumberFormat="1" applyFill="1"/>
    <xf numFmtId="1" fontId="37" fillId="0" borderId="0" xfId="0" applyNumberFormat="1" applyFont="1" applyFill="1"/>
    <xf numFmtId="1" fontId="42" fillId="0" borderId="7" xfId="59" applyNumberFormat="1" applyFont="1" applyFill="1" applyBorder="1"/>
    <xf numFmtId="1" fontId="45" fillId="0" borderId="7" xfId="59" applyNumberFormat="1" applyFont="1" applyFill="1" applyBorder="1"/>
    <xf numFmtId="1" fontId="42" fillId="0" borderId="7" xfId="59" applyNumberFormat="1" applyFont="1" applyBorder="1"/>
    <xf numFmtId="1" fontId="45" fillId="0" borderId="7" xfId="0" applyNumberFormat="1" applyFont="1" applyFill="1" applyBorder="1"/>
    <xf numFmtId="1" fontId="37" fillId="0" borderId="7" xfId="0" applyNumberFormat="1" applyFont="1" applyFill="1" applyBorder="1"/>
    <xf numFmtId="1" fontId="49" fillId="0" borderId="7" xfId="0" applyNumberFormat="1" applyFont="1" applyFill="1" applyBorder="1"/>
    <xf numFmtId="1" fontId="46" fillId="0" borderId="7" xfId="59" applyNumberFormat="1" applyFont="1" applyFill="1" applyBorder="1"/>
    <xf numFmtId="1" fontId="71" fillId="0" borderId="7" xfId="59" applyNumberFormat="1" applyFill="1" applyBorder="1"/>
    <xf numFmtId="1" fontId="71" fillId="0" borderId="7" xfId="59" applyNumberFormat="1" applyBorder="1"/>
    <xf numFmtId="1" fontId="47" fillId="0" borderId="7" xfId="59" applyNumberFormat="1" applyFont="1" applyFill="1" applyBorder="1"/>
    <xf numFmtId="1" fontId="48" fillId="0" borderId="7" xfId="53" applyNumberFormat="1" applyFont="1" applyBorder="1"/>
    <xf numFmtId="1" fontId="46" fillId="0" borderId="7" xfId="59" applyNumberFormat="1" applyFont="1" applyBorder="1"/>
    <xf numFmtId="1" fontId="42" fillId="18" borderId="7" xfId="59" applyNumberFormat="1" applyFont="1" applyFill="1" applyBorder="1"/>
    <xf numFmtId="164" fontId="0" fillId="0" borderId="0" xfId="0" applyNumberFormat="1"/>
    <xf numFmtId="164" fontId="36" fillId="0" borderId="0" xfId="0" applyNumberFormat="1" applyFont="1" applyFill="1" applyAlignment="1">
      <alignment vertical="center"/>
    </xf>
    <xf numFmtId="164" fontId="42" fillId="0" borderId="0" xfId="59" applyNumberFormat="1" applyFont="1" applyAlignment="1">
      <alignment horizontal="center"/>
    </xf>
    <xf numFmtId="164" fontId="27" fillId="18" borderId="7" xfId="0" applyNumberFormat="1" applyFont="1" applyFill="1" applyBorder="1" applyAlignment="1" applyProtection="1">
      <alignment horizontal="center" vertical="center" wrapText="1"/>
    </xf>
    <xf numFmtId="164" fontId="42" fillId="0" borderId="7" xfId="59" applyNumberFormat="1" applyFont="1" applyBorder="1"/>
    <xf numFmtId="164" fontId="42" fillId="0" borderId="7" xfId="59" applyNumberFormat="1" applyFont="1" applyFill="1" applyBorder="1"/>
    <xf numFmtId="164" fontId="46" fillId="0" borderId="7" xfId="59" applyNumberFormat="1" applyFont="1" applyFill="1" applyBorder="1"/>
    <xf numFmtId="164" fontId="46" fillId="0" borderId="7" xfId="59" applyNumberFormat="1" applyFont="1" applyBorder="1"/>
    <xf numFmtId="164" fontId="42" fillId="18" borderId="7" xfId="59" applyNumberFormat="1" applyFont="1" applyFill="1" applyBorder="1"/>
    <xf numFmtId="1" fontId="0" fillId="19" borderId="0" xfId="0" applyNumberFormat="1" applyFill="1"/>
    <xf numFmtId="1" fontId="46" fillId="0" borderId="7" xfId="0" applyNumberFormat="1" applyFont="1" applyFill="1" applyBorder="1"/>
    <xf numFmtId="1" fontId="45" fillId="0" borderId="7" xfId="0" applyNumberFormat="1" applyFont="1" applyBorder="1"/>
    <xf numFmtId="164" fontId="35" fillId="0" borderId="0" xfId="0" applyNumberFormat="1" applyFont="1" applyAlignment="1">
      <alignment horizontal="center"/>
    </xf>
    <xf numFmtId="164" fontId="21" fillId="0" borderId="11" xfId="0" applyNumberFormat="1" applyFont="1" applyBorder="1" applyAlignment="1">
      <alignment horizontal="center" vertical="center" wrapText="1"/>
    </xf>
    <xf numFmtId="164" fontId="0" fillId="0" borderId="7" xfId="0" applyNumberFormat="1" applyBorder="1"/>
    <xf numFmtId="0" fontId="7" fillId="0" borderId="16" xfId="57" applyNumberFormat="1" applyFont="1" applyFill="1" applyBorder="1" applyAlignment="1" applyProtection="1">
      <alignment horizontal="center" vertical="center" wrapText="1"/>
    </xf>
    <xf numFmtId="0" fontId="11" fillId="0" borderId="0" xfId="57" applyNumberFormat="1" applyFont="1" applyFill="1" applyBorder="1" applyAlignment="1" applyProtection="1">
      <alignment horizontal="center" vertical="top" wrapText="1"/>
    </xf>
    <xf numFmtId="0" fontId="7" fillId="18" borderId="16" xfId="57" applyNumberFormat="1" applyFont="1" applyFill="1" applyBorder="1" applyAlignment="1" applyProtection="1">
      <alignment horizontal="center" vertical="center" wrapText="1"/>
    </xf>
    <xf numFmtId="0" fontId="52" fillId="18" borderId="16" xfId="57" applyNumberFormat="1" applyFont="1" applyFill="1" applyBorder="1" applyAlignment="1" applyProtection="1">
      <alignment horizontal="center" vertical="center" wrapText="1"/>
    </xf>
    <xf numFmtId="0" fontId="21" fillId="0" borderId="0" xfId="57" applyNumberFormat="1" applyFont="1" applyFill="1" applyBorder="1" applyAlignment="1" applyProtection="1"/>
    <xf numFmtId="0" fontId="69" fillId="0" borderId="0" xfId="57" applyNumberFormat="1" applyFont="1" applyFill="1" applyBorder="1" applyAlignment="1" applyProtection="1"/>
    <xf numFmtId="0" fontId="21" fillId="0" borderId="0" xfId="57" applyFont="1" applyFill="1" applyBorder="1"/>
    <xf numFmtId="0" fontId="34" fillId="0" borderId="0" xfId="63" applyFont="1" applyFill="1" applyAlignment="1"/>
    <xf numFmtId="0" fontId="36" fillId="0" borderId="0" xfId="63" applyFont="1" applyAlignment="1"/>
    <xf numFmtId="0" fontId="73" fillId="0" borderId="0" xfId="63" applyFont="1" applyAlignment="1">
      <alignment horizontal="center"/>
    </xf>
    <xf numFmtId="0" fontId="11" fillId="0" borderId="0" xfId="57" applyNumberFormat="1" applyFont="1" applyFill="1" applyBorder="1" applyAlignment="1" applyProtection="1">
      <alignment horizontal="left" vertical="top" wrapText="1"/>
    </xf>
    <xf numFmtId="0" fontId="74" fillId="0" borderId="0" xfId="57" applyNumberFormat="1" applyFont="1" applyFill="1" applyAlignment="1" applyProtection="1">
      <alignment horizontal="center"/>
    </xf>
    <xf numFmtId="0" fontId="69" fillId="0" borderId="0" xfId="57" applyFont="1" applyFill="1" applyAlignment="1">
      <alignment horizontal="center"/>
    </xf>
    <xf numFmtId="0" fontId="36" fillId="18" borderId="0" xfId="85" applyFont="1" applyFill="1" applyAlignment="1">
      <alignment horizontal="right"/>
    </xf>
    <xf numFmtId="49" fontId="25" fillId="0" borderId="30" xfId="57" applyNumberFormat="1" applyFont="1" applyFill="1" applyBorder="1" applyAlignment="1">
      <alignment horizontal="center" vertical="center" wrapText="1"/>
    </xf>
    <xf numFmtId="0" fontId="25" fillId="0" borderId="17" xfId="57" applyFont="1" applyFill="1" applyBorder="1" applyAlignment="1">
      <alignment horizontal="center" vertical="center" wrapText="1"/>
    </xf>
    <xf numFmtId="1" fontId="25" fillId="0" borderId="25" xfId="47" applyNumberFormat="1" applyFont="1" applyFill="1" applyBorder="1" applyAlignment="1">
      <alignment vertical="center"/>
    </xf>
    <xf numFmtId="49" fontId="11" fillId="18" borderId="37" xfId="57" applyNumberFormat="1" applyFont="1" applyFill="1" applyBorder="1" applyAlignment="1">
      <alignment horizontal="center" vertical="center" wrapText="1"/>
    </xf>
    <xf numFmtId="0" fontId="11" fillId="18" borderId="26" xfId="57" applyFont="1" applyFill="1" applyBorder="1" applyAlignment="1">
      <alignment horizontal="center" vertical="center" wrapText="1"/>
    </xf>
    <xf numFmtId="1" fontId="11" fillId="0" borderId="27" xfId="47" applyNumberFormat="1" applyFont="1" applyFill="1" applyBorder="1" applyAlignment="1">
      <alignment horizontal="center" vertical="center"/>
    </xf>
    <xf numFmtId="1" fontId="35" fillId="18" borderId="38" xfId="47" applyNumberFormat="1" applyFont="1" applyFill="1" applyBorder="1" applyAlignment="1">
      <alignment horizontal="center" vertical="center"/>
    </xf>
    <xf numFmtId="49" fontId="11" fillId="18" borderId="20" xfId="57" applyNumberFormat="1" applyFont="1" applyFill="1" applyBorder="1" applyAlignment="1">
      <alignment horizontal="center" vertical="center" wrapText="1"/>
    </xf>
    <xf numFmtId="0" fontId="11" fillId="18" borderId="8" xfId="57" applyFont="1" applyFill="1" applyBorder="1" applyAlignment="1">
      <alignment horizontal="center" vertical="center" wrapText="1"/>
    </xf>
    <xf numFmtId="0" fontId="36" fillId="18" borderId="8" xfId="85" applyFont="1" applyFill="1" applyBorder="1" applyAlignment="1">
      <alignment horizontal="left" vertical="center" wrapText="1"/>
    </xf>
    <xf numFmtId="1" fontId="70" fillId="18" borderId="7" xfId="47" applyNumberFormat="1" applyFont="1" applyFill="1" applyBorder="1" applyAlignment="1">
      <alignment horizontal="center" vertical="center"/>
    </xf>
    <xf numFmtId="1" fontId="70" fillId="0" borderId="7" xfId="47" applyNumberFormat="1" applyFont="1" applyFill="1" applyBorder="1" applyAlignment="1">
      <alignment horizontal="center" vertical="center"/>
    </xf>
    <xf numFmtId="0" fontId="36" fillId="18" borderId="8" xfId="57" applyFont="1" applyFill="1" applyBorder="1" applyAlignment="1">
      <alignment horizontal="left" vertical="center" wrapText="1"/>
    </xf>
    <xf numFmtId="49" fontId="36" fillId="18" borderId="20" xfId="57" applyNumberFormat="1" applyFont="1" applyFill="1" applyBorder="1" applyAlignment="1">
      <alignment horizontal="center" vertical="center" wrapText="1"/>
    </xf>
    <xf numFmtId="1" fontId="39" fillId="18" borderId="7" xfId="47" applyNumberFormat="1" applyFont="1" applyFill="1" applyBorder="1" applyAlignment="1">
      <alignment horizontal="center" vertical="center"/>
    </xf>
    <xf numFmtId="0" fontId="36" fillId="0" borderId="8" xfId="85" applyFont="1" applyFill="1" applyBorder="1" applyAlignment="1">
      <alignment horizontal="left" vertical="center" wrapText="1"/>
    </xf>
    <xf numFmtId="49" fontId="11" fillId="20" borderId="8" xfId="57" applyNumberFormat="1" applyFont="1" applyFill="1" applyBorder="1" applyAlignment="1">
      <alignment horizontal="center" vertical="center" wrapText="1"/>
    </xf>
    <xf numFmtId="49" fontId="36" fillId="20" borderId="7" xfId="57" applyNumberFormat="1" applyFont="1" applyFill="1" applyBorder="1" applyAlignment="1">
      <alignment horizontal="center" vertical="center" wrapText="1"/>
    </xf>
    <xf numFmtId="49" fontId="36" fillId="20" borderId="20" xfId="57" applyNumberFormat="1" applyFont="1" applyFill="1" applyBorder="1" applyAlignment="1">
      <alignment horizontal="center" vertical="center" wrapText="1"/>
    </xf>
    <xf numFmtId="0" fontId="36" fillId="20" borderId="13" xfId="57" applyFont="1" applyFill="1" applyBorder="1" applyAlignment="1">
      <alignment horizontal="left" vertical="center" wrapText="1"/>
    </xf>
    <xf numFmtId="1" fontId="35" fillId="20" borderId="7" xfId="47" applyNumberFormat="1" applyFont="1" applyFill="1" applyBorder="1" applyAlignment="1">
      <alignment horizontal="center" vertical="center"/>
    </xf>
    <xf numFmtId="1" fontId="34" fillId="20" borderId="7" xfId="47" applyNumberFormat="1" applyFont="1" applyFill="1" applyBorder="1" applyAlignment="1">
      <alignment horizontal="center" vertical="center"/>
    </xf>
    <xf numFmtId="0" fontId="36" fillId="18" borderId="13" xfId="57" applyFont="1" applyFill="1" applyBorder="1" applyAlignment="1">
      <alignment horizontal="left" vertical="center" wrapText="1"/>
    </xf>
    <xf numFmtId="49" fontId="11" fillId="0" borderId="8" xfId="57" applyNumberFormat="1" applyFont="1" applyFill="1" applyBorder="1" applyAlignment="1">
      <alignment horizontal="center" vertical="center" wrapText="1"/>
    </xf>
    <xf numFmtId="49" fontId="36" fillId="0" borderId="7" xfId="57" applyNumberFormat="1" applyFont="1" applyFill="1" applyBorder="1" applyAlignment="1">
      <alignment horizontal="center" vertical="center" wrapText="1"/>
    </xf>
    <xf numFmtId="49" fontId="36" fillId="0" borderId="20" xfId="57" applyNumberFormat="1" applyFont="1" applyFill="1" applyBorder="1" applyAlignment="1">
      <alignment horizontal="center" vertical="center" wrapText="1"/>
    </xf>
    <xf numFmtId="0" fontId="36" fillId="0" borderId="13" xfId="85" applyFont="1" applyFill="1" applyBorder="1" applyAlignment="1">
      <alignment horizontal="left" vertical="center" wrapText="1"/>
    </xf>
    <xf numFmtId="0" fontId="36" fillId="0" borderId="13" xfId="57" applyFont="1" applyFill="1" applyBorder="1" applyAlignment="1">
      <alignment horizontal="left" vertical="center" wrapText="1"/>
    </xf>
    <xf numFmtId="49" fontId="36" fillId="0" borderId="8" xfId="57" applyNumberFormat="1" applyFont="1" applyFill="1" applyBorder="1" applyAlignment="1">
      <alignment horizontal="center" vertical="center" wrapText="1"/>
    </xf>
    <xf numFmtId="0" fontId="11" fillId="0" borderId="8" xfId="85" applyFont="1" applyFill="1" applyBorder="1" applyAlignment="1">
      <alignment horizontal="left" vertical="center" wrapText="1"/>
    </xf>
    <xf numFmtId="49" fontId="36" fillId="0" borderId="8" xfId="85" applyNumberFormat="1" applyFont="1" applyFill="1" applyBorder="1" applyAlignment="1">
      <alignment horizontal="center" vertical="center" wrapText="1"/>
    </xf>
    <xf numFmtId="49" fontId="36" fillId="18" borderId="8" xfId="85" applyNumberFormat="1" applyFont="1" applyFill="1" applyBorder="1" applyAlignment="1">
      <alignment horizontal="center" vertical="center" wrapText="1"/>
    </xf>
    <xf numFmtId="49" fontId="11" fillId="18" borderId="8" xfId="85" applyNumberFormat="1" applyFont="1" applyFill="1" applyBorder="1" applyAlignment="1">
      <alignment horizontal="center" vertical="center" wrapText="1"/>
    </xf>
    <xf numFmtId="0" fontId="11" fillId="18" borderId="8" xfId="85" applyFont="1" applyFill="1" applyBorder="1" applyAlignment="1">
      <alignment horizontal="left" vertical="center" wrapText="1"/>
    </xf>
    <xf numFmtId="49" fontId="36" fillId="18" borderId="13" xfId="85" applyNumberFormat="1" applyFont="1" applyFill="1" applyBorder="1" applyAlignment="1">
      <alignment horizontal="center" vertical="center" wrapText="1"/>
    </xf>
    <xf numFmtId="49" fontId="36" fillId="18" borderId="20" xfId="85" applyNumberFormat="1" applyFont="1" applyFill="1" applyBorder="1" applyAlignment="1">
      <alignment horizontal="center" vertical="center" wrapText="1"/>
    </xf>
    <xf numFmtId="49" fontId="36" fillId="18" borderId="7" xfId="85" applyNumberFormat="1" applyFont="1" applyFill="1" applyBorder="1" applyAlignment="1">
      <alignment horizontal="center" vertical="center" wrapText="1"/>
    </xf>
    <xf numFmtId="0" fontId="36" fillId="18" borderId="13" xfId="85" applyFont="1" applyFill="1" applyBorder="1" applyAlignment="1">
      <alignment horizontal="center" vertical="center" wrapText="1"/>
    </xf>
    <xf numFmtId="49" fontId="11" fillId="18" borderId="7" xfId="85" applyNumberFormat="1" applyFont="1" applyFill="1" applyBorder="1" applyAlignment="1">
      <alignment horizontal="center" vertical="center" wrapText="1"/>
    </xf>
    <xf numFmtId="49" fontId="11" fillId="18" borderId="20" xfId="85" applyNumberFormat="1" applyFont="1" applyFill="1" applyBorder="1" applyAlignment="1">
      <alignment horizontal="center" vertical="center" wrapText="1"/>
    </xf>
    <xf numFmtId="1" fontId="34" fillId="18" borderId="8" xfId="47" applyNumberFormat="1" applyFont="1" applyFill="1" applyBorder="1" applyAlignment="1">
      <alignment horizontal="left" vertical="top"/>
    </xf>
    <xf numFmtId="1" fontId="34" fillId="18" borderId="8" xfId="47" applyNumberFormat="1" applyFont="1" applyFill="1" applyBorder="1" applyAlignment="1">
      <alignment horizontal="left" vertical="top" wrapText="1"/>
    </xf>
    <xf numFmtId="0" fontId="36" fillId="18" borderId="8" xfId="85" applyFont="1" applyFill="1" applyBorder="1" applyAlignment="1">
      <alignment horizontal="center" vertical="center" wrapText="1"/>
    </xf>
    <xf numFmtId="49" fontId="39" fillId="20" borderId="8" xfId="57" applyNumberFormat="1" applyFont="1" applyFill="1" applyBorder="1" applyAlignment="1">
      <alignment horizontal="center" vertical="center" wrapText="1"/>
    </xf>
    <xf numFmtId="0" fontId="36" fillId="20" borderId="8" xfId="85" applyFont="1" applyFill="1" applyBorder="1" applyAlignment="1">
      <alignment horizontal="center" vertical="center" wrapText="1"/>
    </xf>
    <xf numFmtId="1" fontId="34" fillId="20" borderId="9" xfId="47" applyNumberFormat="1" applyFont="1" applyFill="1" applyBorder="1" applyAlignment="1">
      <alignment horizontal="center" vertical="center"/>
    </xf>
    <xf numFmtId="1" fontId="21" fillId="18" borderId="0" xfId="57" applyNumberFormat="1" applyFont="1" applyFill="1"/>
    <xf numFmtId="1" fontId="75" fillId="18" borderId="7" xfId="63" applyNumberFormat="1" applyFont="1" applyFill="1" applyBorder="1" applyAlignment="1">
      <alignment horizontal="center" vertical="center"/>
    </xf>
    <xf numFmtId="2" fontId="75" fillId="18" borderId="7" xfId="63" applyNumberFormat="1" applyFont="1" applyFill="1" applyBorder="1" applyAlignment="1">
      <alignment horizontal="center" vertical="center"/>
    </xf>
    <xf numFmtId="2" fontId="75" fillId="0" borderId="7" xfId="63" applyNumberFormat="1" applyFont="1" applyFill="1" applyBorder="1" applyAlignment="1">
      <alignment horizontal="center" vertical="center"/>
    </xf>
    <xf numFmtId="49" fontId="36" fillId="18" borderId="16" xfId="85" applyNumberFormat="1" applyFont="1" applyFill="1" applyBorder="1" applyAlignment="1">
      <alignment horizontal="center" vertical="center" wrapText="1"/>
    </xf>
    <xf numFmtId="49" fontId="36" fillId="18" borderId="21" xfId="85" applyNumberFormat="1" applyFont="1" applyFill="1" applyBorder="1" applyAlignment="1">
      <alignment horizontal="center" vertical="center" wrapText="1"/>
    </xf>
    <xf numFmtId="0" fontId="36" fillId="18" borderId="13" xfId="85" applyFont="1" applyFill="1" applyBorder="1" applyAlignment="1">
      <alignment horizontal="left" vertical="center" wrapText="1"/>
    </xf>
    <xf numFmtId="0" fontId="55" fillId="18" borderId="7" xfId="63" applyFont="1" applyFill="1" applyBorder="1" applyAlignment="1">
      <alignment horizontal="center" vertical="center"/>
    </xf>
    <xf numFmtId="49" fontId="36" fillId="0" borderId="7" xfId="85" applyNumberFormat="1" applyFont="1" applyFill="1" applyBorder="1" applyAlignment="1">
      <alignment horizontal="center" vertical="center" wrapText="1"/>
    </xf>
    <xf numFmtId="49" fontId="36" fillId="0" borderId="20" xfId="85" applyNumberFormat="1" applyFont="1" applyFill="1" applyBorder="1" applyAlignment="1">
      <alignment horizontal="center" vertical="center" wrapText="1"/>
    </xf>
    <xf numFmtId="1" fontId="76" fillId="18" borderId="7" xfId="63" applyNumberFormat="1" applyFont="1" applyFill="1" applyBorder="1" applyAlignment="1">
      <alignment horizontal="center" vertical="center"/>
    </xf>
    <xf numFmtId="1" fontId="55" fillId="0" borderId="7" xfId="63" applyNumberFormat="1" applyFont="1" applyFill="1" applyBorder="1" applyAlignment="1">
      <alignment horizontal="center" vertical="center"/>
    </xf>
    <xf numFmtId="2" fontId="34" fillId="18" borderId="7" xfId="47" applyNumberFormat="1" applyFont="1" applyFill="1" applyBorder="1" applyAlignment="1">
      <alignment horizontal="center" vertical="center"/>
    </xf>
    <xf numFmtId="2" fontId="36" fillId="18" borderId="7" xfId="47" applyNumberFormat="1" applyFont="1" applyFill="1" applyBorder="1" applyAlignment="1">
      <alignment horizontal="center" vertical="center"/>
    </xf>
    <xf numFmtId="2" fontId="36" fillId="0" borderId="7" xfId="47" applyNumberFormat="1" applyFont="1" applyFill="1" applyBorder="1" applyAlignment="1">
      <alignment horizontal="center" vertical="center"/>
    </xf>
    <xf numFmtId="49" fontId="11" fillId="0" borderId="8" xfId="85" applyNumberFormat="1" applyFont="1" applyFill="1" applyBorder="1" applyAlignment="1">
      <alignment horizontal="center" vertical="center" wrapText="1"/>
    </xf>
    <xf numFmtId="1" fontId="11" fillId="0" borderId="9" xfId="47" applyNumberFormat="1" applyFont="1" applyFill="1" applyBorder="1" applyAlignment="1">
      <alignment horizontal="center" vertical="center"/>
    </xf>
    <xf numFmtId="49" fontId="36" fillId="0" borderId="16" xfId="57" applyNumberFormat="1" applyFont="1" applyFill="1" applyBorder="1" applyAlignment="1">
      <alignment horizontal="center" vertical="center" wrapText="1"/>
    </xf>
    <xf numFmtId="49" fontId="36" fillId="0" borderId="21" xfId="57" applyNumberFormat="1" applyFont="1" applyFill="1" applyBorder="1" applyAlignment="1">
      <alignment horizontal="center" vertical="center" wrapText="1"/>
    </xf>
    <xf numFmtId="1" fontId="39" fillId="18" borderId="16" xfId="47" applyNumberFormat="1" applyFont="1" applyFill="1" applyBorder="1" applyAlignment="1">
      <alignment horizontal="center" vertical="center"/>
    </xf>
    <xf numFmtId="1" fontId="39" fillId="0" borderId="16" xfId="47" applyNumberFormat="1" applyFont="1" applyFill="1" applyBorder="1" applyAlignment="1">
      <alignment horizontal="center" vertical="center"/>
    </xf>
    <xf numFmtId="49" fontId="11" fillId="18" borderId="13" xfId="85" applyNumberFormat="1" applyFont="1" applyFill="1" applyBorder="1" applyAlignment="1">
      <alignment horizontal="center" vertical="center" wrapText="1"/>
    </xf>
    <xf numFmtId="49" fontId="11" fillId="18" borderId="16" xfId="85" applyNumberFormat="1" applyFont="1" applyFill="1" applyBorder="1" applyAlignment="1">
      <alignment horizontal="center" vertical="center" wrapText="1"/>
    </xf>
    <xf numFmtId="49" fontId="11" fillId="18" borderId="21" xfId="85" applyNumberFormat="1" applyFont="1" applyFill="1" applyBorder="1" applyAlignment="1">
      <alignment horizontal="center" vertical="center" wrapText="1"/>
    </xf>
    <xf numFmtId="0" fontId="11" fillId="18" borderId="13" xfId="85" applyFont="1" applyFill="1" applyBorder="1" applyAlignment="1">
      <alignment horizontal="left" vertical="center" wrapText="1"/>
    </xf>
    <xf numFmtId="1" fontId="70" fillId="18" borderId="16" xfId="47" applyNumberFormat="1" applyFont="1" applyFill="1" applyBorder="1" applyAlignment="1">
      <alignment horizontal="center" vertical="center"/>
    </xf>
    <xf numFmtId="0" fontId="36" fillId="19" borderId="13" xfId="85" applyFont="1" applyFill="1" applyBorder="1" applyAlignment="1">
      <alignment horizontal="left" vertical="center" wrapText="1"/>
    </xf>
    <xf numFmtId="1" fontId="11" fillId="18" borderId="16" xfId="47" applyNumberFormat="1" applyFont="1" applyFill="1" applyBorder="1" applyAlignment="1">
      <alignment horizontal="center" vertical="center"/>
    </xf>
    <xf numFmtId="0" fontId="11" fillId="18" borderId="17" xfId="57" applyFont="1" applyFill="1" applyBorder="1" applyAlignment="1">
      <alignment horizontal="center" vertical="center" wrapText="1"/>
    </xf>
    <xf numFmtId="1" fontId="35" fillId="18" borderId="24" xfId="57" applyNumberFormat="1" applyFont="1" applyFill="1" applyBorder="1" applyAlignment="1">
      <alignment horizontal="center" vertical="center"/>
    </xf>
    <xf numFmtId="1" fontId="35" fillId="0" borderId="24" xfId="57" applyNumberFormat="1" applyFont="1" applyFill="1" applyBorder="1" applyAlignment="1">
      <alignment horizontal="center" vertical="center"/>
    </xf>
    <xf numFmtId="1" fontId="35" fillId="18" borderId="25" xfId="57" applyNumberFormat="1" applyFont="1" applyFill="1" applyBorder="1" applyAlignment="1">
      <alignment horizontal="center" vertical="center"/>
    </xf>
    <xf numFmtId="0" fontId="36" fillId="18" borderId="0" xfId="57" applyNumberFormat="1" applyFont="1" applyFill="1" applyAlignment="1" applyProtection="1"/>
    <xf numFmtId="2" fontId="77" fillId="18" borderId="32" xfId="57" applyNumberFormat="1" applyFont="1" applyFill="1" applyBorder="1" applyAlignment="1" applyProtection="1"/>
    <xf numFmtId="0" fontId="77" fillId="18" borderId="32" xfId="57" applyNumberFormat="1" applyFont="1" applyFill="1" applyBorder="1" applyAlignment="1" applyProtection="1"/>
    <xf numFmtId="0" fontId="78" fillId="18" borderId="32" xfId="57" applyNumberFormat="1" applyFont="1" applyFill="1" applyBorder="1" applyAlignment="1" applyProtection="1"/>
    <xf numFmtId="0" fontId="69" fillId="18" borderId="32" xfId="57" applyNumberFormat="1" applyFont="1" applyFill="1" applyBorder="1" applyAlignment="1" applyProtection="1"/>
    <xf numFmtId="0" fontId="69" fillId="0" borderId="32" xfId="57" applyNumberFormat="1" applyFont="1" applyFill="1" applyBorder="1" applyAlignment="1" applyProtection="1"/>
    <xf numFmtId="0" fontId="36" fillId="18" borderId="39" xfId="57" applyNumberFormat="1" applyFont="1" applyFill="1" applyBorder="1" applyAlignment="1" applyProtection="1"/>
    <xf numFmtId="1" fontId="69" fillId="0" borderId="0" xfId="57" applyNumberFormat="1" applyFont="1" applyFill="1" applyAlignment="1" applyProtection="1"/>
    <xf numFmtId="0" fontId="69" fillId="0" borderId="0" xfId="57" applyNumberFormat="1" applyFont="1" applyFill="1" applyAlignment="1" applyProtection="1"/>
    <xf numFmtId="2" fontId="21" fillId="0" borderId="0" xfId="57" applyNumberFormat="1" applyFont="1" applyFill="1" applyAlignment="1" applyProtection="1"/>
    <xf numFmtId="1" fontId="20" fillId="0" borderId="8" xfId="0" applyNumberFormat="1" applyFont="1" applyFill="1" applyBorder="1" applyAlignment="1">
      <alignment horizontal="center" vertical="center"/>
    </xf>
    <xf numFmtId="49" fontId="36" fillId="19" borderId="20" xfId="57" applyNumberFormat="1" applyFont="1" applyFill="1" applyBorder="1" applyAlignment="1">
      <alignment horizontal="center" vertical="center" wrapText="1"/>
    </xf>
    <xf numFmtId="49" fontId="36" fillId="18" borderId="16" xfId="57" applyNumberFormat="1" applyFont="1" applyFill="1" applyBorder="1" applyAlignment="1">
      <alignment horizontal="center" vertical="center" wrapText="1"/>
    </xf>
    <xf numFmtId="49" fontId="36" fillId="18" borderId="21" xfId="57" applyNumberFormat="1" applyFont="1" applyFill="1" applyBorder="1" applyAlignment="1">
      <alignment horizontal="center" vertical="center" wrapText="1"/>
    </xf>
    <xf numFmtId="49" fontId="36" fillId="18" borderId="9" xfId="57" applyNumberFormat="1" applyFont="1" applyFill="1" applyBorder="1" applyAlignment="1">
      <alignment horizontal="center" vertical="center" wrapText="1"/>
    </xf>
    <xf numFmtId="1" fontId="7" fillId="19" borderId="0" xfId="0" applyNumberFormat="1" applyFont="1" applyFill="1" applyAlignment="1">
      <alignment horizontal="left"/>
    </xf>
    <xf numFmtId="0" fontId="36" fillId="19" borderId="0" xfId="63" applyFont="1" applyFill="1" applyAlignment="1"/>
    <xf numFmtId="49" fontId="0" fillId="0" borderId="16" xfId="0" applyNumberFormat="1" applyBorder="1"/>
    <xf numFmtId="1" fontId="21" fillId="0" borderId="16" xfId="0" applyNumberFormat="1" applyFont="1" applyBorder="1" applyAlignment="1">
      <alignment horizontal="center" vertical="center" wrapText="1"/>
    </xf>
    <xf numFmtId="164" fontId="21" fillId="18" borderId="21" xfId="0" applyNumberFormat="1" applyFont="1" applyFill="1" applyBorder="1" applyAlignment="1">
      <alignment horizontal="center" vertical="center"/>
    </xf>
    <xf numFmtId="1" fontId="20" fillId="0" borderId="40" xfId="0" applyNumberFormat="1" applyFont="1" applyBorder="1" applyAlignment="1">
      <alignment horizontal="center" vertical="center"/>
    </xf>
    <xf numFmtId="0" fontId="0" fillId="0" borderId="28" xfId="0" applyBorder="1"/>
    <xf numFmtId="1" fontId="20" fillId="0" borderId="29" xfId="0" applyNumberFormat="1" applyFont="1" applyBorder="1" applyAlignment="1">
      <alignment horizontal="center" vertical="center"/>
    </xf>
    <xf numFmtId="164" fontId="20" fillId="18" borderId="31" xfId="0" applyNumberFormat="1" applyFont="1" applyFill="1" applyBorder="1" applyAlignment="1">
      <alignment horizontal="center" vertical="center"/>
    </xf>
    <xf numFmtId="0" fontId="0" fillId="0" borderId="41" xfId="0" applyBorder="1"/>
    <xf numFmtId="1" fontId="20" fillId="0" borderId="42" xfId="0" applyNumberFormat="1" applyFont="1" applyBorder="1" applyAlignment="1">
      <alignment horizontal="center" vertical="center"/>
    </xf>
    <xf numFmtId="1" fontId="20" fillId="0" borderId="43" xfId="0" applyNumberFormat="1" applyFont="1" applyBorder="1" applyAlignment="1">
      <alignment horizontal="center" vertical="center"/>
    </xf>
    <xf numFmtId="1" fontId="20" fillId="0" borderId="43" xfId="0" applyNumberFormat="1" applyFont="1" applyFill="1" applyBorder="1" applyAlignment="1">
      <alignment horizontal="center" vertical="center"/>
    </xf>
    <xf numFmtId="164" fontId="20" fillId="18" borderId="44" xfId="0" applyNumberFormat="1" applyFont="1" applyFill="1" applyBorder="1" applyAlignment="1">
      <alignment horizontal="center" vertical="center"/>
    </xf>
    <xf numFmtId="0" fontId="0" fillId="0" borderId="17" xfId="0" applyBorder="1"/>
    <xf numFmtId="1" fontId="20" fillId="0" borderId="24" xfId="0" applyNumberFormat="1" applyFont="1" applyBorder="1" applyAlignment="1">
      <alignment horizontal="center" vertical="center"/>
    </xf>
    <xf numFmtId="1" fontId="20" fillId="0" borderId="24" xfId="0" applyNumberFormat="1" applyFont="1" applyFill="1" applyBorder="1" applyAlignment="1">
      <alignment horizontal="center" vertical="center"/>
    </xf>
    <xf numFmtId="164" fontId="20" fillId="18" borderId="3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18" borderId="0" xfId="0" applyFont="1" applyFill="1" applyAlignment="1">
      <alignment horizontal="center"/>
    </xf>
    <xf numFmtId="0" fontId="7" fillId="0" borderId="0" xfId="0" applyFont="1" applyBorder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42" fillId="18" borderId="7" xfId="0" applyFont="1" applyFill="1" applyBorder="1" applyAlignment="1">
      <alignment horizontal="left"/>
    </xf>
    <xf numFmtId="0" fontId="40" fillId="0" borderId="0" xfId="0" applyFont="1" applyAlignment="1">
      <alignment horizontal="center" wrapText="1"/>
    </xf>
    <xf numFmtId="0" fontId="36" fillId="18" borderId="7" xfId="0" applyNumberFormat="1" applyFont="1" applyFill="1" applyBorder="1" applyAlignment="1" applyProtection="1">
      <alignment horizontal="center" vertical="center" wrapText="1"/>
    </xf>
    <xf numFmtId="1" fontId="36" fillId="18" borderId="20" xfId="0" applyNumberFormat="1" applyFont="1" applyFill="1" applyBorder="1" applyAlignment="1" applyProtection="1">
      <alignment horizontal="center" vertical="center" wrapText="1"/>
    </xf>
    <xf numFmtId="1" fontId="36" fillId="18" borderId="18" xfId="0" applyNumberFormat="1" applyFont="1" applyFill="1" applyBorder="1" applyAlignment="1" applyProtection="1">
      <alignment horizontal="center" vertical="center" wrapText="1"/>
    </xf>
    <xf numFmtId="1" fontId="36" fillId="18" borderId="14" xfId="0" applyNumberFormat="1" applyFont="1" applyFill="1" applyBorder="1" applyAlignment="1" applyProtection="1">
      <alignment horizontal="center" vertical="center" wrapText="1"/>
    </xf>
    <xf numFmtId="0" fontId="52" fillId="18" borderId="20" xfId="57" applyNumberFormat="1" applyFont="1" applyFill="1" applyBorder="1" applyAlignment="1" applyProtection="1">
      <alignment horizontal="center" vertical="center" wrapText="1"/>
    </xf>
    <xf numFmtId="0" fontId="16" fillId="0" borderId="14" xfId="85" applyFont="1" applyBorder="1" applyAlignment="1">
      <alignment horizontal="center" vertical="center" wrapText="1"/>
    </xf>
    <xf numFmtId="0" fontId="36" fillId="0" borderId="0" xfId="63" applyFont="1" applyAlignment="1">
      <alignment horizontal="left"/>
    </xf>
    <xf numFmtId="0" fontId="28" fillId="0" borderId="0" xfId="57" applyNumberFormat="1" applyFont="1" applyFill="1" applyBorder="1" applyAlignment="1" applyProtection="1">
      <alignment horizontal="center" wrapText="1"/>
    </xf>
    <xf numFmtId="0" fontId="8" fillId="18" borderId="28" xfId="57" applyNumberFormat="1" applyFont="1" applyFill="1" applyBorder="1" applyAlignment="1" applyProtection="1">
      <alignment horizontal="center" vertical="center" wrapText="1"/>
    </xf>
    <xf numFmtId="0" fontId="8" fillId="18" borderId="35" xfId="57" applyNumberFormat="1" applyFont="1" applyFill="1" applyBorder="1" applyAlignment="1" applyProtection="1">
      <alignment horizontal="center" vertical="center" wrapText="1"/>
    </xf>
    <xf numFmtId="0" fontId="8" fillId="18" borderId="29" xfId="57" applyNumberFormat="1" applyFont="1" applyFill="1" applyBorder="1" applyAlignment="1" applyProtection="1">
      <alignment horizontal="center" vertical="center" wrapText="1"/>
    </xf>
    <xf numFmtId="0" fontId="13" fillId="0" borderId="23" xfId="85" applyFont="1" applyBorder="1" applyAlignment="1">
      <alignment horizontal="center" vertical="center" wrapText="1"/>
    </xf>
    <xf numFmtId="0" fontId="8" fillId="18" borderId="31" xfId="57" applyNumberFormat="1" applyFont="1" applyFill="1" applyBorder="1" applyAlignment="1" applyProtection="1">
      <alignment horizontal="center" vertical="center" wrapText="1"/>
    </xf>
    <xf numFmtId="0" fontId="13" fillId="0" borderId="22" xfId="85" applyFont="1" applyBorder="1" applyAlignment="1">
      <alignment horizontal="center" vertical="center" wrapText="1"/>
    </xf>
    <xf numFmtId="0" fontId="7" fillId="18" borderId="28" xfId="57" applyNumberFormat="1" applyFont="1" applyFill="1" applyBorder="1" applyAlignment="1" applyProtection="1">
      <alignment horizontal="center" vertical="center" wrapText="1"/>
    </xf>
    <xf numFmtId="0" fontId="7" fillId="18" borderId="35" xfId="57" applyNumberFormat="1" applyFont="1" applyFill="1" applyBorder="1" applyAlignment="1" applyProtection="1">
      <alignment horizontal="center" vertical="center" wrapText="1"/>
    </xf>
    <xf numFmtId="0" fontId="7" fillId="18" borderId="11" xfId="57" applyNumberFormat="1" applyFont="1" applyFill="1" applyBorder="1" applyAlignment="1" applyProtection="1">
      <alignment horizontal="center" vertical="center" wrapText="1"/>
    </xf>
    <xf numFmtId="0" fontId="7" fillId="18" borderId="33" xfId="57" applyNumberFormat="1" applyFont="1" applyFill="1" applyBorder="1" applyAlignment="1" applyProtection="1">
      <alignment horizontal="center" vertical="center" wrapText="1"/>
    </xf>
    <xf numFmtId="0" fontId="7" fillId="18" borderId="34" xfId="57" applyNumberFormat="1" applyFont="1" applyFill="1" applyBorder="1" applyAlignment="1" applyProtection="1">
      <alignment horizontal="center" vertical="center" wrapText="1"/>
    </xf>
    <xf numFmtId="0" fontId="7" fillId="18" borderId="7" xfId="57" applyNumberFormat="1" applyFont="1" applyFill="1" applyBorder="1" applyAlignment="1" applyProtection="1">
      <alignment horizontal="center" vertical="center" wrapText="1"/>
    </xf>
    <xf numFmtId="0" fontId="7" fillId="18" borderId="16" xfId="57" applyNumberFormat="1" applyFont="1" applyFill="1" applyBorder="1" applyAlignment="1" applyProtection="1">
      <alignment horizontal="center" vertical="center" wrapText="1"/>
    </xf>
    <xf numFmtId="0" fontId="52" fillId="18" borderId="7" xfId="57" applyNumberFormat="1" applyFont="1" applyFill="1" applyBorder="1" applyAlignment="1" applyProtection="1">
      <alignment horizontal="center" vertical="center" wrapText="1"/>
    </xf>
    <xf numFmtId="0" fontId="52" fillId="18" borderId="16" xfId="57" applyNumberFormat="1" applyFont="1" applyFill="1" applyBorder="1" applyAlignment="1" applyProtection="1">
      <alignment horizontal="center" vertical="center" wrapText="1"/>
    </xf>
    <xf numFmtId="0" fontId="16" fillId="0" borderId="23" xfId="85" applyFont="1" applyBorder="1" applyAlignment="1">
      <alignment horizontal="center" vertical="center" wrapText="1"/>
    </xf>
    <xf numFmtId="1" fontId="20" fillId="0" borderId="20" xfId="0" applyNumberFormat="1" applyFont="1" applyBorder="1" applyAlignment="1">
      <alignment horizontal="center" vertical="center"/>
    </xf>
    <xf numFmtId="1" fontId="20" fillId="0" borderId="18" xfId="0" applyNumberFormat="1" applyFont="1" applyBorder="1" applyAlignment="1">
      <alignment horizontal="center" vertical="center"/>
    </xf>
    <xf numFmtId="1" fontId="20" fillId="0" borderId="1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20" fillId="0" borderId="18" xfId="0" applyFont="1" applyBorder="1" applyAlignment="1">
      <alignment horizontal="center" vertical="center"/>
    </xf>
    <xf numFmtId="0" fontId="0" fillId="0" borderId="18" xfId="0" applyFont="1" applyBorder="1" applyAlignment="1"/>
    <xf numFmtId="1" fontId="20" fillId="0" borderId="20" xfId="0" applyNumberFormat="1" applyFont="1" applyFill="1" applyBorder="1" applyAlignment="1">
      <alignment horizontal="center" vertical="center"/>
    </xf>
    <xf numFmtId="1" fontId="20" fillId="0" borderId="18" xfId="0" applyNumberFormat="1" applyFont="1" applyFill="1" applyBorder="1" applyAlignment="1">
      <alignment horizontal="center" vertical="center"/>
    </xf>
    <xf numFmtId="1" fontId="20" fillId="0" borderId="14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0" fillId="0" borderId="7" xfId="0" applyFont="1" applyBorder="1" applyAlignment="1"/>
    <xf numFmtId="0" fontId="0" fillId="0" borderId="9" xfId="0" applyFont="1" applyBorder="1" applyAlignment="1"/>
    <xf numFmtId="1" fontId="2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2" fillId="0" borderId="15" xfId="0" applyFont="1" applyBorder="1" applyAlignment="1">
      <alignment horizontal="center" vertical="center"/>
    </xf>
    <xf numFmtId="0" fontId="33" fillId="0" borderId="18" xfId="0" applyFont="1" applyBorder="1" applyAlignment="1"/>
    <xf numFmtId="0" fontId="33" fillId="0" borderId="36" xfId="0" applyFont="1" applyBorder="1" applyAlignment="1"/>
    <xf numFmtId="0" fontId="0" fillId="0" borderId="36" xfId="0" applyFont="1" applyBorder="1" applyAlignment="1"/>
    <xf numFmtId="1" fontId="20" fillId="0" borderId="15" xfId="0" applyNumberFormat="1" applyFont="1" applyBorder="1" applyAlignment="1">
      <alignment horizontal="center" vertical="center"/>
    </xf>
    <xf numFmtId="1" fontId="20" fillId="0" borderId="36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 wrapText="1"/>
    </xf>
    <xf numFmtId="164" fontId="0" fillId="0" borderId="7" xfId="0" applyNumberFormat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22" fillId="0" borderId="33" xfId="0" applyNumberFormat="1" applyFont="1" applyBorder="1" applyAlignment="1">
      <alignment horizontal="center" vertical="center"/>
    </xf>
    <xf numFmtId="164" fontId="22" fillId="0" borderId="25" xfId="0" applyNumberFormat="1" applyFont="1" applyBorder="1" applyAlignment="1">
      <alignment horizontal="center" vertical="center"/>
    </xf>
    <xf numFmtId="164" fontId="22" fillId="0" borderId="45" xfId="0" applyNumberFormat="1" applyFont="1" applyBorder="1" applyAlignment="1">
      <alignment horizontal="center" vertical="center"/>
    </xf>
    <xf numFmtId="1" fontId="27" fillId="0" borderId="0" xfId="0" applyNumberFormat="1" applyFont="1" applyAlignment="1">
      <alignment horizontal="center"/>
    </xf>
    <xf numFmtId="0" fontId="20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/>
    <xf numFmtId="0" fontId="0" fillId="0" borderId="9" xfId="0" applyFont="1" applyFill="1" applyBorder="1" applyAlignment="1"/>
  </cellXfs>
  <cellStyles count="86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Normal_meresha_07" xfId="19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обре" xfId="27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Зв'язана клітинка" xfId="48"/>
    <cellStyle name="Контрольна клітинка" xfId="49"/>
    <cellStyle name="Назва" xfId="50"/>
    <cellStyle name="Обчислення" xfId="51"/>
    <cellStyle name="Обычный" xfId="0" builtinId="0"/>
    <cellStyle name="Обычный 10" xfId="52"/>
    <cellStyle name="Обычный 10 2" xfId="53"/>
    <cellStyle name="Обычный 11" xfId="54"/>
    <cellStyle name="Обычный 12" xfId="80"/>
    <cellStyle name="Обычный 13" xfId="81"/>
    <cellStyle name="Обычный 14" xfId="82"/>
    <cellStyle name="Обычный 15" xfId="83"/>
    <cellStyle name="Обычный 16" xfId="84"/>
    <cellStyle name="Обычный 2" xfId="55"/>
    <cellStyle name="Обычный 2 2" xfId="56"/>
    <cellStyle name="Обычный 2 2 2" xfId="57"/>
    <cellStyle name="Обычный 2 2 3" xfId="58"/>
    <cellStyle name="Обычный 2 3" xfId="59"/>
    <cellStyle name="Обычный 2 4" xfId="85"/>
    <cellStyle name="Обычный 2_Дод до ріш.№ 1182 Про внесення змін у міський бюджет на 2019 рік" xfId="60"/>
    <cellStyle name="Обычный 3" xfId="61"/>
    <cellStyle name="Обычный 3 2" xfId="62"/>
    <cellStyle name="Обычный 3 3" xfId="63"/>
    <cellStyle name="Обычный 3 4" xfId="64"/>
    <cellStyle name="Обычный 4" xfId="65"/>
    <cellStyle name="Обычный 5" xfId="66"/>
    <cellStyle name="Обычный 6" xfId="67"/>
    <cellStyle name="Обычный 6 2" xfId="68"/>
    <cellStyle name="Обычный 7" xfId="69"/>
    <cellStyle name="Обычный 8" xfId="70"/>
    <cellStyle name="Обычный 9" xfId="71"/>
    <cellStyle name="Підсумок" xfId="72"/>
    <cellStyle name="Поганий" xfId="73"/>
    <cellStyle name="Примітка" xfId="74"/>
    <cellStyle name="Результат" xfId="75"/>
    <cellStyle name="Середній" xfId="76"/>
    <cellStyle name="Стиль 1" xfId="77"/>
    <cellStyle name="Текст попередження" xfId="78"/>
    <cellStyle name="Текст пояснення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F120"/>
  <sheetViews>
    <sheetView topLeftCell="A100" zoomScaleNormal="100" zoomScaleSheetLayoutView="100" workbookViewId="0">
      <selection activeCell="B43" sqref="B43"/>
    </sheetView>
  </sheetViews>
  <sheetFormatPr defaultRowHeight="12.75" x14ac:dyDescent="0.2"/>
  <cols>
    <col min="1" max="1" width="10.7109375" customWidth="1"/>
    <col min="2" max="2" width="46.140625" customWidth="1"/>
    <col min="3" max="3" width="13.28515625" style="12" customWidth="1"/>
    <col min="4" max="4" width="11.5703125" customWidth="1"/>
    <col min="5" max="5" width="13.7109375" customWidth="1"/>
    <col min="6" max="6" width="8.5703125" customWidth="1"/>
  </cols>
  <sheetData>
    <row r="1" spans="1:6" ht="18" customHeight="1" x14ac:dyDescent="0.2">
      <c r="A1" s="9"/>
      <c r="B1" s="9"/>
      <c r="C1" s="9"/>
      <c r="D1" s="165"/>
      <c r="E1" s="165" t="s">
        <v>112</v>
      </c>
      <c r="F1" s="6"/>
    </row>
    <row r="2" spans="1:6" ht="12" customHeight="1" x14ac:dyDescent="0.2">
      <c r="A2" s="219"/>
      <c r="B2" s="219"/>
      <c r="C2" s="82"/>
      <c r="D2" s="162" t="s">
        <v>721</v>
      </c>
      <c r="E2" s="161"/>
      <c r="F2" s="5"/>
    </row>
    <row r="3" spans="1:6" ht="12" customHeight="1" x14ac:dyDescent="0.2">
      <c r="A3" s="171"/>
      <c r="B3" s="171"/>
      <c r="C3" s="82"/>
      <c r="D3" s="386" t="s">
        <v>723</v>
      </c>
      <c r="E3" s="220"/>
      <c r="F3" s="221"/>
    </row>
    <row r="4" spans="1:6" ht="15.75" x14ac:dyDescent="0.25">
      <c r="A4" s="405" t="s">
        <v>725</v>
      </c>
      <c r="B4" s="405"/>
      <c r="C4" s="405"/>
      <c r="D4" s="405"/>
      <c r="E4" s="405"/>
      <c r="F4" s="405"/>
    </row>
    <row r="5" spans="1:6" x14ac:dyDescent="0.2">
      <c r="A5" s="406" t="s">
        <v>0</v>
      </c>
      <c r="B5" s="406"/>
      <c r="C5" s="406"/>
      <c r="D5" s="406"/>
      <c r="E5" s="406"/>
      <c r="F5" s="406"/>
    </row>
    <row r="6" spans="1:6" ht="21" customHeight="1" x14ac:dyDescent="0.2">
      <c r="A6" s="407" t="s">
        <v>52</v>
      </c>
      <c r="B6" s="407" t="s">
        <v>1</v>
      </c>
      <c r="C6" s="407" t="s">
        <v>34</v>
      </c>
      <c r="D6" s="407" t="s">
        <v>2</v>
      </c>
      <c r="E6" s="407" t="s">
        <v>3</v>
      </c>
      <c r="F6" s="407"/>
    </row>
    <row r="7" spans="1:6" ht="12.75" customHeight="1" x14ac:dyDescent="0.2">
      <c r="A7" s="408"/>
      <c r="B7" s="407"/>
      <c r="C7" s="407"/>
      <c r="D7" s="407"/>
      <c r="E7" s="409" t="s">
        <v>34</v>
      </c>
      <c r="F7" s="407" t="s">
        <v>4</v>
      </c>
    </row>
    <row r="8" spans="1:6" x14ac:dyDescent="0.2">
      <c r="A8" s="408"/>
      <c r="B8" s="407"/>
      <c r="C8" s="407"/>
      <c r="D8" s="407"/>
      <c r="E8" s="408"/>
      <c r="F8" s="407"/>
    </row>
    <row r="9" spans="1:6" ht="11.25" customHeight="1" x14ac:dyDescent="0.2">
      <c r="A9" s="408"/>
      <c r="B9" s="407"/>
      <c r="C9" s="407"/>
      <c r="D9" s="407"/>
      <c r="E9" s="408"/>
      <c r="F9" s="407"/>
    </row>
    <row r="10" spans="1:6" x14ac:dyDescent="0.2">
      <c r="A10" s="169">
        <v>10000000</v>
      </c>
      <c r="B10" s="169" t="s">
        <v>5</v>
      </c>
      <c r="C10" s="10">
        <f>D10+E10</f>
        <v>52452917.350000001</v>
      </c>
      <c r="D10" s="10">
        <f>D11+D26+D32+D20</f>
        <v>52417216.43</v>
      </c>
      <c r="E10" s="10">
        <f>E32+E52+E26</f>
        <v>35700.92</v>
      </c>
      <c r="F10" s="10">
        <f>F32+F52+F26</f>
        <v>0</v>
      </c>
    </row>
    <row r="11" spans="1:6" s="47" customFormat="1" ht="24" x14ac:dyDescent="0.2">
      <c r="A11" s="48">
        <v>11000000</v>
      </c>
      <c r="B11" s="48" t="s">
        <v>127</v>
      </c>
      <c r="C11" s="72">
        <f t="shared" ref="C11:C25" si="0">D11+E11</f>
        <v>27548744.310000002</v>
      </c>
      <c r="D11" s="72">
        <f>D12+D18</f>
        <v>27548744.310000002</v>
      </c>
      <c r="E11" s="72">
        <v>0</v>
      </c>
      <c r="F11" s="72">
        <v>0</v>
      </c>
    </row>
    <row r="12" spans="1:6" s="12" customFormat="1" x14ac:dyDescent="0.2">
      <c r="A12" s="169">
        <v>11010000</v>
      </c>
      <c r="B12" s="169" t="s">
        <v>128</v>
      </c>
      <c r="C12" s="10">
        <f t="shared" si="0"/>
        <v>27548744.310000002</v>
      </c>
      <c r="D12" s="10">
        <f>D13+D14+D15+D16+D17</f>
        <v>27548744.310000002</v>
      </c>
      <c r="E12" s="10">
        <v>0</v>
      </c>
      <c r="F12" s="10">
        <v>0</v>
      </c>
    </row>
    <row r="13" spans="1:6" s="11" customFormat="1" ht="36" x14ac:dyDescent="0.2">
      <c r="A13" s="168">
        <v>11010100</v>
      </c>
      <c r="B13" s="168" t="s">
        <v>129</v>
      </c>
      <c r="C13" s="10">
        <f t="shared" si="0"/>
        <v>24477820.02</v>
      </c>
      <c r="D13" s="97">
        <v>24477820.02</v>
      </c>
      <c r="E13" s="97">
        <v>0</v>
      </c>
      <c r="F13" s="97">
        <v>0</v>
      </c>
    </row>
    <row r="14" spans="1:6" s="11" customFormat="1" ht="60" x14ac:dyDescent="0.2">
      <c r="A14" s="168">
        <v>11010200</v>
      </c>
      <c r="B14" s="168" t="s">
        <v>130</v>
      </c>
      <c r="C14" s="10">
        <f t="shared" si="0"/>
        <v>1352549.32</v>
      </c>
      <c r="D14" s="97">
        <v>1352549.32</v>
      </c>
      <c r="E14" s="97">
        <v>0</v>
      </c>
      <c r="F14" s="97">
        <v>0</v>
      </c>
    </row>
    <row r="15" spans="1:6" s="11" customFormat="1" ht="36" x14ac:dyDescent="0.2">
      <c r="A15" s="168">
        <v>11010400</v>
      </c>
      <c r="B15" s="168" t="s">
        <v>131</v>
      </c>
      <c r="C15" s="10">
        <f t="shared" si="0"/>
        <v>1295206.25</v>
      </c>
      <c r="D15" s="97">
        <v>1295206.25</v>
      </c>
      <c r="E15" s="97">
        <v>0</v>
      </c>
      <c r="F15" s="97">
        <v>0</v>
      </c>
    </row>
    <row r="16" spans="1:6" s="11" customFormat="1" ht="27.75" customHeight="1" x14ac:dyDescent="0.2">
      <c r="A16" s="168">
        <v>11010500</v>
      </c>
      <c r="B16" s="168" t="s">
        <v>132</v>
      </c>
      <c r="C16" s="10">
        <f t="shared" si="0"/>
        <v>418680.96</v>
      </c>
      <c r="D16" s="97">
        <v>418680.96</v>
      </c>
      <c r="E16" s="97">
        <v>0</v>
      </c>
      <c r="F16" s="97">
        <v>0</v>
      </c>
    </row>
    <row r="17" spans="1:6" ht="50.25" customHeight="1" x14ac:dyDescent="0.2">
      <c r="A17" s="168">
        <v>11010600</v>
      </c>
      <c r="B17" s="168" t="s">
        <v>548</v>
      </c>
      <c r="C17" s="10">
        <f t="shared" si="0"/>
        <v>4487.76</v>
      </c>
      <c r="D17" s="97">
        <v>4487.76</v>
      </c>
      <c r="E17" s="97">
        <v>0</v>
      </c>
      <c r="F17" s="97">
        <v>0</v>
      </c>
    </row>
    <row r="18" spans="1:6" s="12" customFormat="1" ht="23.25" customHeight="1" x14ac:dyDescent="0.2">
      <c r="A18" s="169">
        <v>11020000</v>
      </c>
      <c r="B18" s="169" t="s">
        <v>134</v>
      </c>
      <c r="C18" s="10">
        <f t="shared" si="0"/>
        <v>0</v>
      </c>
      <c r="D18" s="10">
        <f>D19</f>
        <v>0</v>
      </c>
      <c r="E18" s="10">
        <v>0</v>
      </c>
      <c r="F18" s="10">
        <v>0</v>
      </c>
    </row>
    <row r="19" spans="1:6" ht="24" x14ac:dyDescent="0.2">
      <c r="A19" s="168">
        <v>11020200</v>
      </c>
      <c r="B19" s="168" t="s">
        <v>135</v>
      </c>
      <c r="C19" s="10">
        <f t="shared" si="0"/>
        <v>0</v>
      </c>
      <c r="D19" s="97">
        <v>0</v>
      </c>
      <c r="E19" s="97">
        <v>0</v>
      </c>
      <c r="F19" s="97">
        <v>0</v>
      </c>
    </row>
    <row r="20" spans="1:6" s="12" customFormat="1" ht="24" x14ac:dyDescent="0.2">
      <c r="A20" s="223">
        <v>13000000</v>
      </c>
      <c r="B20" s="223" t="s">
        <v>358</v>
      </c>
      <c r="C20" s="10">
        <f t="shared" si="0"/>
        <v>81448.48000000001</v>
      </c>
      <c r="D20" s="10">
        <f>D23+D24+D22</f>
        <v>81448.48000000001</v>
      </c>
      <c r="E20" s="10"/>
      <c r="F20" s="10"/>
    </row>
    <row r="21" spans="1:6" ht="26.25" customHeight="1" x14ac:dyDescent="0.2">
      <c r="A21" s="168">
        <v>13010000</v>
      </c>
      <c r="B21" s="168" t="s">
        <v>359</v>
      </c>
      <c r="C21" s="10">
        <f t="shared" si="0"/>
        <v>3495.98</v>
      </c>
      <c r="D21" s="97">
        <f>D23+D22</f>
        <v>3495.98</v>
      </c>
      <c r="E21" s="97"/>
      <c r="F21" s="97"/>
    </row>
    <row r="22" spans="1:6" ht="38.25" customHeight="1" x14ac:dyDescent="0.2">
      <c r="A22" s="168" t="s">
        <v>549</v>
      </c>
      <c r="B22" s="168" t="s">
        <v>550</v>
      </c>
      <c r="C22" s="10">
        <f t="shared" si="0"/>
        <v>3492.52</v>
      </c>
      <c r="D22" s="97">
        <v>3492.52</v>
      </c>
      <c r="E22" s="97"/>
      <c r="F22" s="97"/>
    </row>
    <row r="23" spans="1:6" ht="54.75" customHeight="1" x14ac:dyDescent="0.2">
      <c r="A23" s="168">
        <v>13010200</v>
      </c>
      <c r="B23" s="168" t="s">
        <v>360</v>
      </c>
      <c r="C23" s="10">
        <f t="shared" si="0"/>
        <v>3.46</v>
      </c>
      <c r="D23" s="97">
        <v>3.46</v>
      </c>
      <c r="E23" s="97"/>
      <c r="F23" s="97"/>
    </row>
    <row r="24" spans="1:6" ht="31.5" customHeight="1" x14ac:dyDescent="0.2">
      <c r="A24" s="168">
        <v>13030000</v>
      </c>
      <c r="B24" s="168" t="s">
        <v>361</v>
      </c>
      <c r="C24" s="10">
        <f t="shared" si="0"/>
        <v>77952.5</v>
      </c>
      <c r="D24" s="97">
        <f>D25</f>
        <v>77952.5</v>
      </c>
      <c r="E24" s="97"/>
      <c r="F24" s="97"/>
    </row>
    <row r="25" spans="1:6" ht="33.75" customHeight="1" x14ac:dyDescent="0.2">
      <c r="A25" s="168">
        <v>13030100</v>
      </c>
      <c r="B25" s="168" t="s">
        <v>362</v>
      </c>
      <c r="C25" s="10">
        <f t="shared" si="0"/>
        <v>77952.5</v>
      </c>
      <c r="D25" s="97">
        <v>77952.5</v>
      </c>
      <c r="E25" s="97"/>
      <c r="F25" s="97"/>
    </row>
    <row r="26" spans="1:6" ht="19.5" customHeight="1" x14ac:dyDescent="0.2">
      <c r="A26" s="169" t="s">
        <v>32</v>
      </c>
      <c r="B26" s="169" t="s">
        <v>33</v>
      </c>
      <c r="C26" s="10">
        <f>D26+E26</f>
        <v>3291553.45</v>
      </c>
      <c r="D26" s="10">
        <f>D27+D29+D31</f>
        <v>3291553.45</v>
      </c>
      <c r="E26" s="10">
        <v>0</v>
      </c>
      <c r="F26" s="10">
        <v>0</v>
      </c>
    </row>
    <row r="27" spans="1:6" s="11" customFormat="1" ht="26.25" customHeight="1" x14ac:dyDescent="0.2">
      <c r="A27" s="168">
        <v>14020000</v>
      </c>
      <c r="B27" s="168" t="s">
        <v>151</v>
      </c>
      <c r="C27" s="10">
        <f>D27+E27</f>
        <v>451247.93</v>
      </c>
      <c r="D27" s="97">
        <f>D28</f>
        <v>451247.93</v>
      </c>
      <c r="E27" s="97">
        <v>0</v>
      </c>
      <c r="F27" s="3"/>
    </row>
    <row r="28" spans="1:6" ht="16.5" customHeight="1" x14ac:dyDescent="0.2">
      <c r="A28" s="168">
        <v>14021900</v>
      </c>
      <c r="B28" s="168" t="s">
        <v>152</v>
      </c>
      <c r="C28" s="10">
        <f>D28+E28</f>
        <v>451247.93</v>
      </c>
      <c r="D28" s="97">
        <v>451247.93</v>
      </c>
      <c r="E28" s="97">
        <v>0</v>
      </c>
      <c r="F28" s="1"/>
    </row>
    <row r="29" spans="1:6" ht="28.5" customHeight="1" x14ac:dyDescent="0.2">
      <c r="A29" s="168">
        <v>14030000</v>
      </c>
      <c r="B29" s="168" t="s">
        <v>153</v>
      </c>
      <c r="C29" s="10">
        <f t="shared" ref="C29:C86" si="1">D29+E29</f>
        <v>1532523.32</v>
      </c>
      <c r="D29" s="97">
        <f>D30</f>
        <v>1532523.32</v>
      </c>
      <c r="E29" s="97">
        <v>0</v>
      </c>
      <c r="F29" s="1"/>
    </row>
    <row r="30" spans="1:6" ht="15" customHeight="1" x14ac:dyDescent="0.2">
      <c r="A30" s="168">
        <v>14031900</v>
      </c>
      <c r="B30" s="168" t="s">
        <v>152</v>
      </c>
      <c r="C30" s="10">
        <f t="shared" si="1"/>
        <v>1532523.32</v>
      </c>
      <c r="D30" s="97">
        <v>1532523.32</v>
      </c>
      <c r="E30" s="97">
        <v>0</v>
      </c>
      <c r="F30" s="1"/>
    </row>
    <row r="31" spans="1:6" ht="29.25" customHeight="1" x14ac:dyDescent="0.2">
      <c r="A31" s="168">
        <v>14040000</v>
      </c>
      <c r="B31" s="168" t="s">
        <v>113</v>
      </c>
      <c r="C31" s="10">
        <f t="shared" si="1"/>
        <v>1307782.2</v>
      </c>
      <c r="D31" s="97">
        <v>1307782.2</v>
      </c>
      <c r="E31" s="97"/>
      <c r="F31" s="97">
        <v>0</v>
      </c>
    </row>
    <row r="32" spans="1:6" x14ac:dyDescent="0.2">
      <c r="A32" s="169">
        <v>18000000</v>
      </c>
      <c r="B32" s="169" t="s">
        <v>115</v>
      </c>
      <c r="C32" s="10">
        <f t="shared" si="1"/>
        <v>21495470.189999998</v>
      </c>
      <c r="D32" s="10">
        <f>D33+D46+D44</f>
        <v>21495470.189999998</v>
      </c>
      <c r="E32" s="10">
        <f>F32</f>
        <v>0</v>
      </c>
      <c r="F32" s="10">
        <f>F43</f>
        <v>0</v>
      </c>
    </row>
    <row r="33" spans="1:6" ht="17.25" customHeight="1" x14ac:dyDescent="0.2">
      <c r="A33" s="169">
        <v>18010000</v>
      </c>
      <c r="B33" s="169" t="s">
        <v>24</v>
      </c>
      <c r="C33" s="10">
        <f t="shared" si="1"/>
        <v>14248799.08</v>
      </c>
      <c r="D33" s="10">
        <f>D34+D35+D36+D37+D38+D39+D40+D41+D42+D43</f>
        <v>14248799.08</v>
      </c>
      <c r="E33" s="10">
        <v>0</v>
      </c>
      <c r="F33" s="10">
        <v>0</v>
      </c>
    </row>
    <row r="34" spans="1:6" ht="43.5" customHeight="1" x14ac:dyDescent="0.2">
      <c r="A34" s="167">
        <v>18010100</v>
      </c>
      <c r="B34" s="167" t="s">
        <v>114</v>
      </c>
      <c r="C34" s="10">
        <f>D34+E34</f>
        <v>36941.379999999997</v>
      </c>
      <c r="D34" s="97">
        <v>36941.379999999997</v>
      </c>
      <c r="E34" s="97">
        <v>0</v>
      </c>
      <c r="F34" s="97">
        <v>0</v>
      </c>
    </row>
    <row r="35" spans="1:6" ht="47.25" customHeight="1" x14ac:dyDescent="0.2">
      <c r="A35" s="167">
        <v>18010200</v>
      </c>
      <c r="B35" s="167" t="s">
        <v>98</v>
      </c>
      <c r="C35" s="10">
        <f>D35+E35</f>
        <v>51</v>
      </c>
      <c r="D35" s="97">
        <v>51</v>
      </c>
      <c r="E35" s="97">
        <v>0</v>
      </c>
      <c r="F35" s="97">
        <v>0</v>
      </c>
    </row>
    <row r="36" spans="1:6" ht="42.75" customHeight="1" x14ac:dyDescent="0.2">
      <c r="A36" s="167">
        <v>18010300</v>
      </c>
      <c r="B36" s="167" t="s">
        <v>99</v>
      </c>
      <c r="C36" s="10">
        <f>D36+E36</f>
        <v>2242.64</v>
      </c>
      <c r="D36" s="97">
        <v>2242.64</v>
      </c>
      <c r="E36" s="97">
        <v>0</v>
      </c>
      <c r="F36" s="97">
        <v>0</v>
      </c>
    </row>
    <row r="37" spans="1:6" ht="42.75" customHeight="1" x14ac:dyDescent="0.2">
      <c r="A37" s="167">
        <v>18010400</v>
      </c>
      <c r="B37" s="167" t="s">
        <v>116</v>
      </c>
      <c r="C37" s="10">
        <f>D37+E37</f>
        <v>747990.3</v>
      </c>
      <c r="D37" s="97">
        <v>747990.3</v>
      </c>
      <c r="E37" s="97">
        <v>0</v>
      </c>
      <c r="F37" s="97">
        <v>0</v>
      </c>
    </row>
    <row r="38" spans="1:6" x14ac:dyDescent="0.2">
      <c r="A38" s="167">
        <v>18010500</v>
      </c>
      <c r="B38" s="167" t="s">
        <v>117</v>
      </c>
      <c r="C38" s="10">
        <f t="shared" si="1"/>
        <v>2206031.52</v>
      </c>
      <c r="D38" s="97">
        <v>2206031.52</v>
      </c>
      <c r="E38" s="97"/>
      <c r="F38" s="97">
        <v>0</v>
      </c>
    </row>
    <row r="39" spans="1:6" x14ac:dyDescent="0.2">
      <c r="A39" s="167">
        <v>18010600</v>
      </c>
      <c r="B39" s="167" t="s">
        <v>118</v>
      </c>
      <c r="C39" s="10">
        <f t="shared" si="1"/>
        <v>9869596.2100000009</v>
      </c>
      <c r="D39" s="97">
        <v>9869596.2100000009</v>
      </c>
      <c r="E39" s="97">
        <v>0</v>
      </c>
      <c r="F39" s="97">
        <v>0</v>
      </c>
    </row>
    <row r="40" spans="1:6" x14ac:dyDescent="0.2">
      <c r="A40" s="167">
        <v>18010700</v>
      </c>
      <c r="B40" s="167" t="s">
        <v>119</v>
      </c>
      <c r="C40" s="10">
        <f t="shared" si="1"/>
        <v>163001.67000000001</v>
      </c>
      <c r="D40" s="97">
        <v>163001.67000000001</v>
      </c>
      <c r="E40" s="97">
        <v>0</v>
      </c>
      <c r="F40" s="97">
        <v>0</v>
      </c>
    </row>
    <row r="41" spans="1:6" x14ac:dyDescent="0.2">
      <c r="A41" s="167">
        <v>18010900</v>
      </c>
      <c r="B41" s="167" t="s">
        <v>120</v>
      </c>
      <c r="C41" s="10">
        <f t="shared" si="1"/>
        <v>1177111.03</v>
      </c>
      <c r="D41" s="97">
        <v>1177111.03</v>
      </c>
      <c r="E41" s="97">
        <v>0</v>
      </c>
      <c r="F41" s="97">
        <v>0</v>
      </c>
    </row>
    <row r="42" spans="1:6" ht="17.25" customHeight="1" x14ac:dyDescent="0.2">
      <c r="A42" s="168">
        <v>18011000</v>
      </c>
      <c r="B42" s="168" t="s">
        <v>89</v>
      </c>
      <c r="C42" s="10">
        <f t="shared" si="1"/>
        <v>0</v>
      </c>
      <c r="D42" s="97">
        <v>0</v>
      </c>
      <c r="E42" s="97">
        <v>0</v>
      </c>
      <c r="F42" s="97">
        <v>0</v>
      </c>
    </row>
    <row r="43" spans="1:6" ht="17.25" customHeight="1" x14ac:dyDescent="0.2">
      <c r="A43" s="168">
        <v>18011100</v>
      </c>
      <c r="B43" s="470" t="s">
        <v>106</v>
      </c>
      <c r="C43" s="10">
        <f t="shared" si="1"/>
        <v>45833.33</v>
      </c>
      <c r="D43" s="97">
        <v>45833.33</v>
      </c>
      <c r="E43" s="97">
        <v>0</v>
      </c>
      <c r="F43" s="97">
        <v>0</v>
      </c>
    </row>
    <row r="44" spans="1:6" ht="24" hidden="1" customHeight="1" x14ac:dyDescent="0.2">
      <c r="A44" s="167">
        <v>18040000</v>
      </c>
      <c r="B44" s="167" t="s">
        <v>264</v>
      </c>
      <c r="C44" s="10"/>
      <c r="D44" s="97"/>
      <c r="E44" s="97"/>
      <c r="F44" s="97"/>
    </row>
    <row r="45" spans="1:6" ht="36" hidden="1" customHeight="1" x14ac:dyDescent="0.2">
      <c r="A45" s="167">
        <v>18040100</v>
      </c>
      <c r="B45" s="167" t="s">
        <v>265</v>
      </c>
      <c r="C45" s="10"/>
      <c r="D45" s="97"/>
      <c r="E45" s="97"/>
      <c r="F45" s="97"/>
    </row>
    <row r="46" spans="1:6" s="12" customFormat="1" ht="15.75" customHeight="1" x14ac:dyDescent="0.2">
      <c r="A46" s="2">
        <v>18050000</v>
      </c>
      <c r="B46" s="2" t="s">
        <v>121</v>
      </c>
      <c r="C46" s="10">
        <f t="shared" si="1"/>
        <v>7246671.1099999994</v>
      </c>
      <c r="D46" s="10">
        <f>D48+D49+D50+D47</f>
        <v>7246671.1099999994</v>
      </c>
      <c r="E46" s="10">
        <v>0</v>
      </c>
      <c r="F46" s="10">
        <v>0</v>
      </c>
    </row>
    <row r="47" spans="1:6" ht="0.75" customHeight="1" x14ac:dyDescent="0.2">
      <c r="A47" s="167">
        <v>18050200</v>
      </c>
      <c r="B47" s="167" t="s">
        <v>44</v>
      </c>
      <c r="C47" s="10">
        <f t="shared" si="1"/>
        <v>0</v>
      </c>
      <c r="D47" s="97">
        <v>0</v>
      </c>
      <c r="E47" s="97">
        <v>0</v>
      </c>
      <c r="F47" s="97">
        <v>0</v>
      </c>
    </row>
    <row r="48" spans="1:6" x14ac:dyDescent="0.2">
      <c r="A48" s="167">
        <v>18050300</v>
      </c>
      <c r="B48" s="167" t="s">
        <v>512</v>
      </c>
      <c r="C48" s="10">
        <f t="shared" si="1"/>
        <v>166877.15</v>
      </c>
      <c r="D48" s="97">
        <v>166877.15</v>
      </c>
      <c r="E48" s="97">
        <v>0</v>
      </c>
      <c r="F48" s="97">
        <v>0</v>
      </c>
    </row>
    <row r="49" spans="1:6" x14ac:dyDescent="0.2">
      <c r="A49" s="167">
        <v>18050400</v>
      </c>
      <c r="B49" s="167" t="s">
        <v>513</v>
      </c>
      <c r="C49" s="10">
        <f t="shared" si="1"/>
        <v>3547430.05</v>
      </c>
      <c r="D49" s="97">
        <v>3547430.05</v>
      </c>
      <c r="E49" s="97">
        <v>0</v>
      </c>
      <c r="F49" s="97">
        <v>0</v>
      </c>
    </row>
    <row r="50" spans="1:6" ht="48" x14ac:dyDescent="0.2">
      <c r="A50" s="167">
        <v>18050500</v>
      </c>
      <c r="B50" s="167" t="s">
        <v>122</v>
      </c>
      <c r="C50" s="10">
        <f t="shared" si="1"/>
        <v>3532363.91</v>
      </c>
      <c r="D50" s="97">
        <v>3532363.91</v>
      </c>
      <c r="E50" s="97">
        <v>0</v>
      </c>
      <c r="F50" s="97">
        <v>0</v>
      </c>
    </row>
    <row r="51" spans="1:6" ht="12.75" hidden="1" customHeight="1" x14ac:dyDescent="0.2">
      <c r="A51" s="167"/>
      <c r="B51" s="167"/>
      <c r="C51" s="10"/>
      <c r="D51" s="97"/>
      <c r="E51" s="97"/>
      <c r="F51" s="97"/>
    </row>
    <row r="52" spans="1:6" s="47" customFormat="1" x14ac:dyDescent="0.2">
      <c r="A52" s="46">
        <v>19000000</v>
      </c>
      <c r="B52" s="46" t="s">
        <v>6</v>
      </c>
      <c r="C52" s="72">
        <f t="shared" si="1"/>
        <v>35700.92</v>
      </c>
      <c r="D52" s="72">
        <f>D53</f>
        <v>0</v>
      </c>
      <c r="E52" s="72">
        <f>E53</f>
        <v>35700.92</v>
      </c>
      <c r="F52" s="72">
        <v>0</v>
      </c>
    </row>
    <row r="53" spans="1:6" s="47" customFormat="1" x14ac:dyDescent="0.2">
      <c r="A53" s="48">
        <v>19010000</v>
      </c>
      <c r="B53" s="48" t="s">
        <v>516</v>
      </c>
      <c r="C53" s="72">
        <f t="shared" si="1"/>
        <v>35700.92</v>
      </c>
      <c r="D53" s="72">
        <f>D54+D55+D56</f>
        <v>0</v>
      </c>
      <c r="E53" s="72">
        <f>E54+E55+E56</f>
        <v>35700.92</v>
      </c>
      <c r="F53" s="72">
        <f>F54+F55+F56</f>
        <v>0</v>
      </c>
    </row>
    <row r="54" spans="1:6" s="51" customFormat="1" ht="25.5" customHeight="1" x14ac:dyDescent="0.2">
      <c r="A54" s="49">
        <v>19010100</v>
      </c>
      <c r="B54" s="49" t="s">
        <v>48</v>
      </c>
      <c r="C54" s="72">
        <f t="shared" si="1"/>
        <v>17006.18</v>
      </c>
      <c r="D54" s="50">
        <v>0</v>
      </c>
      <c r="E54" s="50">
        <v>17006.18</v>
      </c>
      <c r="F54" s="50">
        <v>0</v>
      </c>
    </row>
    <row r="55" spans="1:6" s="51" customFormat="1" ht="27" customHeight="1" x14ac:dyDescent="0.2">
      <c r="A55" s="49">
        <v>19010200</v>
      </c>
      <c r="B55" s="49" t="s">
        <v>25</v>
      </c>
      <c r="C55" s="72">
        <f t="shared" si="1"/>
        <v>4757.5200000000004</v>
      </c>
      <c r="D55" s="50">
        <v>0</v>
      </c>
      <c r="E55" s="50">
        <v>4757.5200000000004</v>
      </c>
      <c r="F55" s="50">
        <v>0</v>
      </c>
    </row>
    <row r="56" spans="1:6" s="51" customFormat="1" ht="37.5" customHeight="1" x14ac:dyDescent="0.2">
      <c r="A56" s="49">
        <v>19010300</v>
      </c>
      <c r="B56" s="49" t="s">
        <v>46</v>
      </c>
      <c r="C56" s="72">
        <f t="shared" si="1"/>
        <v>13937.22</v>
      </c>
      <c r="D56" s="50">
        <v>0</v>
      </c>
      <c r="E56" s="50">
        <v>13937.22</v>
      </c>
      <c r="F56" s="50">
        <v>0</v>
      </c>
    </row>
    <row r="57" spans="1:6" s="12" customFormat="1" x14ac:dyDescent="0.2">
      <c r="A57" s="169">
        <v>20000000</v>
      </c>
      <c r="B57" s="169" t="s">
        <v>7</v>
      </c>
      <c r="C57" s="10">
        <f>C58+C63+C75+C82</f>
        <v>8291114.3600000003</v>
      </c>
      <c r="D57" s="10">
        <f>D58+D63+D75+D82</f>
        <v>644147.58000000007</v>
      </c>
      <c r="E57" s="10">
        <f>E58+E63+E75+E82</f>
        <v>7646966.7800000003</v>
      </c>
      <c r="F57" s="10">
        <f>F58+F63+F75</f>
        <v>0</v>
      </c>
    </row>
    <row r="58" spans="1:6" s="12" customFormat="1" x14ac:dyDescent="0.2">
      <c r="A58" s="169">
        <v>21000000</v>
      </c>
      <c r="B58" s="169" t="s">
        <v>8</v>
      </c>
      <c r="C58" s="10">
        <f t="shared" si="1"/>
        <v>222529.4</v>
      </c>
      <c r="D58" s="10">
        <f>D59</f>
        <v>134882.9</v>
      </c>
      <c r="E58" s="10">
        <f>E59+E60+E61+E62</f>
        <v>87646.5</v>
      </c>
      <c r="F58" s="10">
        <v>0</v>
      </c>
    </row>
    <row r="59" spans="1:6" x14ac:dyDescent="0.2">
      <c r="A59" s="167">
        <v>21080000</v>
      </c>
      <c r="B59" s="167" t="s">
        <v>9</v>
      </c>
      <c r="C59" s="10">
        <f t="shared" si="1"/>
        <v>134882.9</v>
      </c>
      <c r="D59" s="97">
        <f>D60+D61</f>
        <v>134882.9</v>
      </c>
      <c r="E59" s="97">
        <v>0</v>
      </c>
      <c r="F59" s="97">
        <v>0</v>
      </c>
    </row>
    <row r="60" spans="1:6" x14ac:dyDescent="0.2">
      <c r="A60" s="167">
        <v>21081100</v>
      </c>
      <c r="B60" s="167" t="s">
        <v>510</v>
      </c>
      <c r="C60" s="10">
        <f>D60+E60</f>
        <v>117502.9</v>
      </c>
      <c r="D60" s="97">
        <v>117502.9</v>
      </c>
      <c r="E60" s="97">
        <v>0</v>
      </c>
      <c r="F60" s="97">
        <v>0</v>
      </c>
    </row>
    <row r="61" spans="1:6" ht="39" customHeight="1" x14ac:dyDescent="0.2">
      <c r="A61" s="168">
        <v>21081500</v>
      </c>
      <c r="B61" s="168" t="s">
        <v>90</v>
      </c>
      <c r="C61" s="10">
        <f t="shared" si="1"/>
        <v>17380</v>
      </c>
      <c r="D61" s="97">
        <v>17380</v>
      </c>
      <c r="E61" s="97">
        <v>0</v>
      </c>
      <c r="F61" s="97">
        <v>0</v>
      </c>
    </row>
    <row r="62" spans="1:6" s="51" customFormat="1" ht="31.5" customHeight="1" x14ac:dyDescent="0.2">
      <c r="A62" s="49">
        <v>21110000</v>
      </c>
      <c r="B62" s="49" t="s">
        <v>125</v>
      </c>
      <c r="C62" s="72">
        <f t="shared" si="1"/>
        <v>87646.5</v>
      </c>
      <c r="D62" s="50">
        <v>0</v>
      </c>
      <c r="E62" s="50">
        <v>87646.5</v>
      </c>
      <c r="F62" s="50">
        <v>0</v>
      </c>
    </row>
    <row r="63" spans="1:6" s="12" customFormat="1" ht="25.5" customHeight="1" x14ac:dyDescent="0.2">
      <c r="A63" s="2">
        <v>22000000</v>
      </c>
      <c r="B63" s="2" t="s">
        <v>10</v>
      </c>
      <c r="C63" s="10">
        <f t="shared" si="1"/>
        <v>425815.31000000006</v>
      </c>
      <c r="D63" s="10">
        <f>D64+D70+D68+D74</f>
        <v>425815.31000000006</v>
      </c>
      <c r="E63" s="10">
        <v>0</v>
      </c>
      <c r="F63" s="10">
        <v>0</v>
      </c>
    </row>
    <row r="64" spans="1:6" ht="15" customHeight="1" x14ac:dyDescent="0.2">
      <c r="A64" s="167" t="s">
        <v>42</v>
      </c>
      <c r="B64" s="167" t="s">
        <v>43</v>
      </c>
      <c r="C64" s="10">
        <f t="shared" si="1"/>
        <v>364029.03</v>
      </c>
      <c r="D64" s="97">
        <f>D65+D66+D67</f>
        <v>364029.03</v>
      </c>
      <c r="E64" s="10">
        <v>0</v>
      </c>
      <c r="F64" s="10">
        <v>0</v>
      </c>
    </row>
    <row r="65" spans="1:6" ht="36.75" customHeight="1" x14ac:dyDescent="0.2">
      <c r="A65" s="167">
        <v>22010300</v>
      </c>
      <c r="B65" s="167" t="s">
        <v>110</v>
      </c>
      <c r="C65" s="10">
        <f t="shared" si="1"/>
        <v>42982</v>
      </c>
      <c r="D65" s="97">
        <v>42982</v>
      </c>
      <c r="E65" s="97">
        <v>0</v>
      </c>
      <c r="F65" s="97">
        <v>0</v>
      </c>
    </row>
    <row r="66" spans="1:6" ht="14.25" customHeight="1" x14ac:dyDescent="0.2">
      <c r="A66" s="167">
        <v>22012500</v>
      </c>
      <c r="B66" s="167" t="s">
        <v>36</v>
      </c>
      <c r="C66" s="10">
        <f t="shared" si="1"/>
        <v>195437.03</v>
      </c>
      <c r="D66" s="97">
        <v>195437.03</v>
      </c>
      <c r="E66" s="97">
        <v>0</v>
      </c>
      <c r="F66" s="97">
        <v>0</v>
      </c>
    </row>
    <row r="67" spans="1:6" ht="33" customHeight="1" x14ac:dyDescent="0.2">
      <c r="A67" s="168">
        <v>22012600</v>
      </c>
      <c r="B67" s="168" t="s">
        <v>91</v>
      </c>
      <c r="C67" s="10">
        <f t="shared" si="1"/>
        <v>125610</v>
      </c>
      <c r="D67" s="97">
        <v>125610</v>
      </c>
      <c r="E67" s="97">
        <v>0</v>
      </c>
      <c r="F67" s="97">
        <v>0</v>
      </c>
    </row>
    <row r="68" spans="1:6" s="12" customFormat="1" ht="38.25" hidden="1" customHeight="1" x14ac:dyDescent="0.2">
      <c r="A68" s="169">
        <v>22080000</v>
      </c>
      <c r="B68" s="169" t="s">
        <v>109</v>
      </c>
      <c r="C68" s="1">
        <f t="shared" si="1"/>
        <v>0</v>
      </c>
      <c r="D68" s="1">
        <f>D69</f>
        <v>0</v>
      </c>
      <c r="E68" s="1">
        <v>0</v>
      </c>
      <c r="F68" s="1">
        <v>0</v>
      </c>
    </row>
    <row r="69" spans="1:6" ht="30" hidden="1" customHeight="1" x14ac:dyDescent="0.2">
      <c r="A69" s="168">
        <v>22080400</v>
      </c>
      <c r="B69" s="168" t="s">
        <v>108</v>
      </c>
      <c r="C69" s="10">
        <f t="shared" si="1"/>
        <v>0</v>
      </c>
      <c r="D69" s="97">
        <v>0</v>
      </c>
      <c r="E69" s="97">
        <v>0</v>
      </c>
      <c r="F69" s="97">
        <v>0</v>
      </c>
    </row>
    <row r="70" spans="1:6" x14ac:dyDescent="0.2">
      <c r="A70" s="169">
        <v>22090000</v>
      </c>
      <c r="B70" s="169" t="s">
        <v>509</v>
      </c>
      <c r="C70" s="10">
        <f t="shared" si="1"/>
        <v>61786.28</v>
      </c>
      <c r="D70" s="10">
        <f>D71+D72+D73</f>
        <v>61786.28</v>
      </c>
      <c r="E70" s="10">
        <v>0</v>
      </c>
      <c r="F70" s="10">
        <v>0</v>
      </c>
    </row>
    <row r="71" spans="1:6" ht="38.25" customHeight="1" x14ac:dyDescent="0.2">
      <c r="A71" s="167">
        <v>22090100</v>
      </c>
      <c r="B71" s="167" t="s">
        <v>511</v>
      </c>
      <c r="C71" s="10">
        <f t="shared" si="1"/>
        <v>60613.279999999999</v>
      </c>
      <c r="D71" s="97">
        <v>60613.279999999999</v>
      </c>
      <c r="E71" s="97">
        <v>0</v>
      </c>
      <c r="F71" s="97">
        <v>0</v>
      </c>
    </row>
    <row r="72" spans="1:6" ht="22.5" hidden="1" customHeight="1" x14ac:dyDescent="0.2">
      <c r="A72" s="167">
        <v>22090200</v>
      </c>
      <c r="B72" s="167" t="s">
        <v>45</v>
      </c>
      <c r="C72" s="10">
        <f t="shared" si="1"/>
        <v>0</v>
      </c>
      <c r="D72" s="97"/>
      <c r="E72" s="97">
        <v>0</v>
      </c>
      <c r="F72" s="97">
        <v>0</v>
      </c>
    </row>
    <row r="73" spans="1:6" ht="36" x14ac:dyDescent="0.2">
      <c r="A73" s="167">
        <v>22090400</v>
      </c>
      <c r="B73" s="167" t="s">
        <v>105</v>
      </c>
      <c r="C73" s="10">
        <f t="shared" si="1"/>
        <v>1173</v>
      </c>
      <c r="D73" s="97">
        <v>1173</v>
      </c>
      <c r="E73" s="97">
        <v>0</v>
      </c>
      <c r="F73" s="97">
        <v>0</v>
      </c>
    </row>
    <row r="74" spans="1:6" ht="19.5" customHeight="1" x14ac:dyDescent="0.2">
      <c r="A74" s="167">
        <v>22130000</v>
      </c>
      <c r="B74" s="167" t="s">
        <v>37</v>
      </c>
      <c r="C74" s="10">
        <f t="shared" si="1"/>
        <v>0</v>
      </c>
      <c r="D74" s="97"/>
      <c r="E74" s="97">
        <v>0</v>
      </c>
      <c r="F74" s="97">
        <v>0</v>
      </c>
    </row>
    <row r="75" spans="1:6" s="12" customFormat="1" x14ac:dyDescent="0.2">
      <c r="A75" s="2" t="s">
        <v>40</v>
      </c>
      <c r="B75" s="2" t="s">
        <v>41</v>
      </c>
      <c r="C75" s="10">
        <f t="shared" si="1"/>
        <v>92555.23</v>
      </c>
      <c r="D75" s="10">
        <f>D76+D80</f>
        <v>83449.37</v>
      </c>
      <c r="E75" s="10">
        <f>E80+E78+E81</f>
        <v>9105.86</v>
      </c>
      <c r="F75" s="10">
        <f>F76+F80</f>
        <v>0</v>
      </c>
    </row>
    <row r="76" spans="1:6" x14ac:dyDescent="0.2">
      <c r="A76" s="167" t="s">
        <v>38</v>
      </c>
      <c r="B76" s="167" t="s">
        <v>39</v>
      </c>
      <c r="C76" s="10">
        <f t="shared" si="1"/>
        <v>83449.37</v>
      </c>
      <c r="D76" s="97">
        <f>D77+D78+D79</f>
        <v>83449.37</v>
      </c>
      <c r="E76" s="97"/>
      <c r="F76" s="97">
        <v>0</v>
      </c>
    </row>
    <row r="77" spans="1:6" x14ac:dyDescent="0.2">
      <c r="A77" s="167">
        <v>24060300</v>
      </c>
      <c r="B77" s="167" t="s">
        <v>39</v>
      </c>
      <c r="C77" s="10">
        <f>D77+E77</f>
        <v>32540.91</v>
      </c>
      <c r="D77" s="97">
        <v>32540.91</v>
      </c>
      <c r="E77" s="97">
        <v>0</v>
      </c>
      <c r="F77" s="97">
        <v>0</v>
      </c>
    </row>
    <row r="78" spans="1:6" s="51" customFormat="1" ht="39.75" customHeight="1" x14ac:dyDescent="0.2">
      <c r="A78" s="52">
        <v>24062100</v>
      </c>
      <c r="B78" s="52" t="s">
        <v>92</v>
      </c>
      <c r="C78" s="72">
        <f t="shared" si="1"/>
        <v>9105.86</v>
      </c>
      <c r="D78" s="50">
        <v>0</v>
      </c>
      <c r="E78" s="50">
        <v>9105.86</v>
      </c>
      <c r="F78" s="50">
        <v>0</v>
      </c>
    </row>
    <row r="79" spans="1:6" s="51" customFormat="1" ht="63.75" customHeight="1" x14ac:dyDescent="0.2">
      <c r="A79" s="52">
        <v>24062200</v>
      </c>
      <c r="B79" s="52" t="s">
        <v>505</v>
      </c>
      <c r="C79" s="10">
        <f>D79+E79</f>
        <v>50908.46</v>
      </c>
      <c r="D79" s="50">
        <v>50908.46</v>
      </c>
      <c r="E79" s="97">
        <v>0</v>
      </c>
      <c r="F79" s="97">
        <v>0</v>
      </c>
    </row>
    <row r="80" spans="1:6" s="47" customFormat="1" ht="17.25" customHeight="1" x14ac:dyDescent="0.2">
      <c r="A80" s="167">
        <v>24100000</v>
      </c>
      <c r="B80" s="167" t="s">
        <v>97</v>
      </c>
      <c r="C80" s="10">
        <f>D80+E80</f>
        <v>0</v>
      </c>
      <c r="D80" s="97">
        <f>D81</f>
        <v>0</v>
      </c>
      <c r="E80" s="97"/>
      <c r="F80" s="97">
        <f>F81</f>
        <v>0</v>
      </c>
    </row>
    <row r="81" spans="1:6" s="51" customFormat="1" ht="24.75" customHeight="1" x14ac:dyDescent="0.2">
      <c r="A81" s="167">
        <v>24170000</v>
      </c>
      <c r="B81" s="167" t="s">
        <v>96</v>
      </c>
      <c r="C81" s="10">
        <f>D81+E81</f>
        <v>0</v>
      </c>
      <c r="D81" s="97">
        <v>0</v>
      </c>
      <c r="E81" s="97"/>
      <c r="F81" s="97"/>
    </row>
    <row r="82" spans="1:6" s="51" customFormat="1" x14ac:dyDescent="0.2">
      <c r="A82" s="2">
        <v>25000000</v>
      </c>
      <c r="B82" s="2" t="s">
        <v>289</v>
      </c>
      <c r="C82" s="72">
        <f t="shared" si="1"/>
        <v>7550214.4199999999</v>
      </c>
      <c r="D82" s="10">
        <f>D83+D87</f>
        <v>0</v>
      </c>
      <c r="E82" s="10">
        <f>E83+E87</f>
        <v>7550214.4199999999</v>
      </c>
      <c r="F82" s="10">
        <f>F83+F87</f>
        <v>0</v>
      </c>
    </row>
    <row r="83" spans="1:6" s="51" customFormat="1" ht="24" x14ac:dyDescent="0.2">
      <c r="A83" s="52">
        <v>25010000</v>
      </c>
      <c r="B83" s="52" t="s">
        <v>290</v>
      </c>
      <c r="C83" s="72">
        <f t="shared" si="1"/>
        <v>629931.81999999995</v>
      </c>
      <c r="D83" s="10">
        <f>D84+D85+D86</f>
        <v>0</v>
      </c>
      <c r="E83" s="10">
        <f>E84+E85+E86</f>
        <v>629931.81999999995</v>
      </c>
      <c r="F83" s="10">
        <f>F84+F85+F86</f>
        <v>0</v>
      </c>
    </row>
    <row r="84" spans="1:6" s="51" customFormat="1" ht="24" x14ac:dyDescent="0.2">
      <c r="A84" s="52">
        <v>25010100</v>
      </c>
      <c r="B84" s="52" t="s">
        <v>11</v>
      </c>
      <c r="C84" s="72">
        <f t="shared" si="1"/>
        <v>567595.84</v>
      </c>
      <c r="D84" s="50">
        <v>0</v>
      </c>
      <c r="E84" s="50">
        <v>567595.84</v>
      </c>
      <c r="F84" s="50">
        <v>0</v>
      </c>
    </row>
    <row r="85" spans="1:6" s="51" customFormat="1" x14ac:dyDescent="0.2">
      <c r="A85" s="52">
        <v>25010300</v>
      </c>
      <c r="B85" s="52" t="s">
        <v>126</v>
      </c>
      <c r="C85" s="72">
        <f t="shared" si="1"/>
        <v>16964.13</v>
      </c>
      <c r="D85" s="50">
        <v>0</v>
      </c>
      <c r="E85" s="50">
        <v>16964.13</v>
      </c>
      <c r="F85" s="50">
        <v>0</v>
      </c>
    </row>
    <row r="86" spans="1:6" s="51" customFormat="1" ht="24" x14ac:dyDescent="0.2">
      <c r="A86" s="52">
        <v>25010400</v>
      </c>
      <c r="B86" s="52" t="s">
        <v>107</v>
      </c>
      <c r="C86" s="72">
        <f t="shared" si="1"/>
        <v>45371.85</v>
      </c>
      <c r="D86" s="50">
        <v>0</v>
      </c>
      <c r="E86" s="50">
        <v>45371.85</v>
      </c>
      <c r="F86" s="50">
        <v>0</v>
      </c>
    </row>
    <row r="87" spans="1:6" s="51" customFormat="1" x14ac:dyDescent="0.2">
      <c r="A87" s="52">
        <v>25020000</v>
      </c>
      <c r="B87" s="52" t="s">
        <v>71</v>
      </c>
      <c r="C87" s="72">
        <f t="shared" ref="C87:C107" si="2">D87+E87</f>
        <v>6920282.5999999996</v>
      </c>
      <c r="D87" s="72">
        <v>0</v>
      </c>
      <c r="E87" s="72">
        <f>E88+E89</f>
        <v>6920282.5999999996</v>
      </c>
      <c r="F87" s="72">
        <v>0</v>
      </c>
    </row>
    <row r="88" spans="1:6" s="51" customFormat="1" x14ac:dyDescent="0.2">
      <c r="A88" s="52">
        <v>25020100</v>
      </c>
      <c r="B88" s="52" t="s">
        <v>100</v>
      </c>
      <c r="C88" s="72">
        <f t="shared" si="2"/>
        <v>3015713.59</v>
      </c>
      <c r="D88" s="50">
        <v>0</v>
      </c>
      <c r="E88" s="50">
        <v>3015713.59</v>
      </c>
      <c r="F88" s="50">
        <v>0</v>
      </c>
    </row>
    <row r="89" spans="1:6" s="51" customFormat="1" ht="38.25" customHeight="1" x14ac:dyDescent="0.2">
      <c r="A89" s="52">
        <v>25020200</v>
      </c>
      <c r="B89" s="52" t="s">
        <v>72</v>
      </c>
      <c r="C89" s="72">
        <f t="shared" si="2"/>
        <v>3904569.01</v>
      </c>
      <c r="D89" s="50">
        <v>0</v>
      </c>
      <c r="E89" s="50">
        <v>3904569.01</v>
      </c>
      <c r="F89" s="50">
        <v>0</v>
      </c>
    </row>
    <row r="90" spans="1:6" x14ac:dyDescent="0.2">
      <c r="A90" s="169">
        <v>30000000</v>
      </c>
      <c r="B90" s="169" t="s">
        <v>12</v>
      </c>
      <c r="C90" s="10">
        <f t="shared" si="2"/>
        <v>29235.3</v>
      </c>
      <c r="D90" s="10">
        <f>D91</f>
        <v>750</v>
      </c>
      <c r="E90" s="10">
        <f>E94</f>
        <v>28485.3</v>
      </c>
      <c r="F90" s="10">
        <f>F94</f>
        <v>28485.3</v>
      </c>
    </row>
    <row r="91" spans="1:6" x14ac:dyDescent="0.2">
      <c r="A91" s="168" t="s">
        <v>26</v>
      </c>
      <c r="B91" s="168" t="s">
        <v>27</v>
      </c>
      <c r="C91" s="10">
        <f t="shared" si="2"/>
        <v>750</v>
      </c>
      <c r="D91" s="97">
        <f>D92</f>
        <v>750</v>
      </c>
      <c r="E91" s="97">
        <v>0</v>
      </c>
      <c r="F91" s="97">
        <v>0</v>
      </c>
    </row>
    <row r="92" spans="1:6" ht="48" x14ac:dyDescent="0.2">
      <c r="A92" s="168" t="s">
        <v>28</v>
      </c>
      <c r="B92" s="168" t="s">
        <v>29</v>
      </c>
      <c r="C92" s="10">
        <f t="shared" si="2"/>
        <v>29235.3</v>
      </c>
      <c r="D92" s="97">
        <f>D93</f>
        <v>750</v>
      </c>
      <c r="E92" s="97">
        <v>28485.3</v>
      </c>
      <c r="F92" s="97">
        <v>0</v>
      </c>
    </row>
    <row r="93" spans="1:6" ht="57" customHeight="1" x14ac:dyDescent="0.2">
      <c r="A93" s="168" t="s">
        <v>30</v>
      </c>
      <c r="B93" s="168" t="s">
        <v>31</v>
      </c>
      <c r="C93" s="10">
        <f t="shared" si="2"/>
        <v>750</v>
      </c>
      <c r="D93" s="97">
        <v>750</v>
      </c>
      <c r="E93" s="97">
        <v>0</v>
      </c>
      <c r="F93" s="97">
        <v>0</v>
      </c>
    </row>
    <row r="94" spans="1:6" ht="16.5" customHeight="1" x14ac:dyDescent="0.2">
      <c r="A94" s="168">
        <v>33000000</v>
      </c>
      <c r="B94" s="168" t="s">
        <v>514</v>
      </c>
      <c r="C94" s="10">
        <f t="shared" si="2"/>
        <v>28485.3</v>
      </c>
      <c r="D94" s="97">
        <v>0</v>
      </c>
      <c r="E94" s="97">
        <f>E95</f>
        <v>28485.3</v>
      </c>
      <c r="F94" s="97">
        <f>F95</f>
        <v>28485.3</v>
      </c>
    </row>
    <row r="95" spans="1:6" ht="18.75" customHeight="1" x14ac:dyDescent="0.2">
      <c r="A95" s="168">
        <v>33010000</v>
      </c>
      <c r="B95" s="168" t="s">
        <v>515</v>
      </c>
      <c r="C95" s="10">
        <f t="shared" si="2"/>
        <v>28485.3</v>
      </c>
      <c r="D95" s="97">
        <v>0</v>
      </c>
      <c r="E95" s="97">
        <f>E96</f>
        <v>28485.3</v>
      </c>
      <c r="F95" s="97">
        <f>F96</f>
        <v>28485.3</v>
      </c>
    </row>
    <row r="96" spans="1:6" ht="56.25" customHeight="1" x14ac:dyDescent="0.2">
      <c r="A96" s="167">
        <v>33010100</v>
      </c>
      <c r="B96" s="168" t="s">
        <v>47</v>
      </c>
      <c r="C96" s="10">
        <f t="shared" si="2"/>
        <v>28485.3</v>
      </c>
      <c r="D96" s="97">
        <v>0</v>
      </c>
      <c r="E96" s="97">
        <v>28485.3</v>
      </c>
      <c r="F96" s="97">
        <f>E96</f>
        <v>28485.3</v>
      </c>
    </row>
    <row r="97" spans="1:6" ht="15.75" customHeight="1" x14ac:dyDescent="0.2">
      <c r="A97" s="167"/>
      <c r="B97" s="168"/>
      <c r="C97" s="1">
        <f t="shared" si="2"/>
        <v>0</v>
      </c>
      <c r="D97" s="97"/>
      <c r="E97" s="97"/>
      <c r="F97" s="97"/>
    </row>
    <row r="98" spans="1:6" s="54" customFormat="1" ht="15" x14ac:dyDescent="0.2">
      <c r="A98" s="68"/>
      <c r="B98" s="69" t="s">
        <v>85</v>
      </c>
      <c r="C98" s="71">
        <f t="shared" si="2"/>
        <v>60773267.009999998</v>
      </c>
      <c r="D98" s="71">
        <f>D10+D57+D90</f>
        <v>53062114.009999998</v>
      </c>
      <c r="E98" s="71">
        <f>E10+E57+E90</f>
        <v>7711153</v>
      </c>
      <c r="F98" s="71">
        <f>F10+F57+F90</f>
        <v>28485.3</v>
      </c>
    </row>
    <row r="99" spans="1:6" x14ac:dyDescent="0.2">
      <c r="A99" s="169">
        <v>40000000</v>
      </c>
      <c r="B99" s="169" t="s">
        <v>13</v>
      </c>
      <c r="C99" s="10">
        <f t="shared" si="2"/>
        <v>36179446</v>
      </c>
      <c r="D99" s="10">
        <f>D100</f>
        <v>34920267</v>
      </c>
      <c r="E99" s="10">
        <f>E100</f>
        <v>1259179</v>
      </c>
      <c r="F99" s="10">
        <f>F100</f>
        <v>0</v>
      </c>
    </row>
    <row r="100" spans="1:6" s="12" customFormat="1" x14ac:dyDescent="0.2">
      <c r="A100" s="169">
        <v>41000000</v>
      </c>
      <c r="B100" s="169" t="s">
        <v>174</v>
      </c>
      <c r="C100" s="10">
        <f t="shared" si="2"/>
        <v>36179446</v>
      </c>
      <c r="D100" s="10">
        <f>D101+D106+D108</f>
        <v>34920267</v>
      </c>
      <c r="E100" s="10">
        <f>E101+E106+E108</f>
        <v>1259179</v>
      </c>
      <c r="F100" s="10">
        <f>F101+F106+F108</f>
        <v>0</v>
      </c>
    </row>
    <row r="101" spans="1:6" s="12" customFormat="1" x14ac:dyDescent="0.2">
      <c r="A101" s="2">
        <v>41030000</v>
      </c>
      <c r="B101" s="169" t="s">
        <v>175</v>
      </c>
      <c r="C101" s="10">
        <f t="shared" si="2"/>
        <v>29825600</v>
      </c>
      <c r="D101" s="10">
        <f>D103+D104+D102+D105</f>
        <v>29825600</v>
      </c>
      <c r="E101" s="10">
        <v>0</v>
      </c>
      <c r="F101" s="10">
        <v>0</v>
      </c>
    </row>
    <row r="102" spans="1:6" s="12" customFormat="1" ht="39" hidden="1" customHeight="1" x14ac:dyDescent="0.2">
      <c r="A102" s="167">
        <v>41033200</v>
      </c>
      <c r="B102" s="168" t="s">
        <v>266</v>
      </c>
      <c r="C102" s="10">
        <f t="shared" si="2"/>
        <v>0</v>
      </c>
      <c r="D102" s="97"/>
      <c r="E102" s="10">
        <v>0</v>
      </c>
      <c r="F102" s="10">
        <v>0</v>
      </c>
    </row>
    <row r="103" spans="1:6" ht="24" x14ac:dyDescent="0.2">
      <c r="A103" s="167">
        <v>41033900</v>
      </c>
      <c r="B103" s="168" t="s">
        <v>123</v>
      </c>
      <c r="C103" s="10">
        <f t="shared" si="2"/>
        <v>29825600</v>
      </c>
      <c r="D103" s="97">
        <v>29825600</v>
      </c>
      <c r="E103" s="97">
        <v>0</v>
      </c>
      <c r="F103" s="97">
        <v>0</v>
      </c>
    </row>
    <row r="104" spans="1:6" ht="24" hidden="1" x14ac:dyDescent="0.2">
      <c r="A104" s="167">
        <v>41034200</v>
      </c>
      <c r="B104" s="168" t="s">
        <v>124</v>
      </c>
      <c r="C104" s="10">
        <f t="shared" si="2"/>
        <v>0</v>
      </c>
      <c r="D104" s="97">
        <v>0</v>
      </c>
      <c r="E104" s="97">
        <v>0</v>
      </c>
      <c r="F104" s="97">
        <v>0</v>
      </c>
    </row>
    <row r="105" spans="1:6" ht="32.25" hidden="1" customHeight="1" x14ac:dyDescent="0.2">
      <c r="A105" s="167">
        <v>41034500</v>
      </c>
      <c r="B105" s="168" t="s">
        <v>268</v>
      </c>
      <c r="C105" s="10">
        <f t="shared" si="2"/>
        <v>0</v>
      </c>
      <c r="D105" s="97"/>
      <c r="E105" s="97"/>
      <c r="F105" s="97"/>
    </row>
    <row r="106" spans="1:6" s="12" customFormat="1" x14ac:dyDescent="0.2">
      <c r="A106" s="2">
        <v>41040000</v>
      </c>
      <c r="B106" s="169" t="s">
        <v>168</v>
      </c>
      <c r="C106" s="72">
        <f t="shared" si="2"/>
        <v>897195</v>
      </c>
      <c r="D106" s="72">
        <f>D107</f>
        <v>897195</v>
      </c>
      <c r="E106" s="10">
        <v>0</v>
      </c>
      <c r="F106" s="10">
        <v>0</v>
      </c>
    </row>
    <row r="107" spans="1:6" ht="48" x14ac:dyDescent="0.2">
      <c r="A107" s="167">
        <v>41040200</v>
      </c>
      <c r="B107" s="168" t="s">
        <v>169</v>
      </c>
      <c r="C107" s="10">
        <f t="shared" si="2"/>
        <v>897195</v>
      </c>
      <c r="D107" s="97">
        <v>897195</v>
      </c>
      <c r="E107" s="97">
        <v>0</v>
      </c>
      <c r="F107" s="97">
        <v>0</v>
      </c>
    </row>
    <row r="108" spans="1:6" s="12" customFormat="1" ht="24" x14ac:dyDescent="0.2">
      <c r="A108" s="2">
        <v>41050000</v>
      </c>
      <c r="B108" s="169" t="s">
        <v>176</v>
      </c>
      <c r="C108" s="10">
        <f>D108+E108</f>
        <v>5456651</v>
      </c>
      <c r="D108" s="10">
        <f>D109+D110+D111+D113+D115+D116+D112+D114</f>
        <v>4197472</v>
      </c>
      <c r="E108" s="10">
        <f>E109+E110+E111+E113+E115+E116</f>
        <v>1259179</v>
      </c>
      <c r="F108" s="10">
        <f>F110</f>
        <v>0</v>
      </c>
    </row>
    <row r="109" spans="1:6" s="12" customFormat="1" ht="36" x14ac:dyDescent="0.2">
      <c r="A109" s="168">
        <v>41051000</v>
      </c>
      <c r="B109" s="168" t="s">
        <v>306</v>
      </c>
      <c r="C109" s="10">
        <f>D109+E106</f>
        <v>460585</v>
      </c>
      <c r="D109" s="97">
        <v>460585</v>
      </c>
      <c r="E109" s="97">
        <v>0</v>
      </c>
      <c r="F109" s="97">
        <v>0</v>
      </c>
    </row>
    <row r="110" spans="1:6" s="12" customFormat="1" ht="40.5" hidden="1" customHeight="1" x14ac:dyDescent="0.2">
      <c r="A110" s="167">
        <v>41051100</v>
      </c>
      <c r="B110" s="168" t="s">
        <v>267</v>
      </c>
      <c r="C110" s="10">
        <f>D110+E110</f>
        <v>0</v>
      </c>
      <c r="D110" s="97">
        <v>0</v>
      </c>
      <c r="E110" s="97"/>
      <c r="F110" s="97"/>
    </row>
    <row r="111" spans="1:6" ht="36" x14ac:dyDescent="0.2">
      <c r="A111" s="167">
        <v>41051200</v>
      </c>
      <c r="B111" s="168" t="s">
        <v>170</v>
      </c>
      <c r="C111" s="10">
        <f>D111+E108</f>
        <v>1464695</v>
      </c>
      <c r="D111" s="97">
        <v>205516</v>
      </c>
      <c r="E111" s="97">
        <v>0</v>
      </c>
      <c r="F111" s="97">
        <v>0</v>
      </c>
    </row>
    <row r="112" spans="1:6" ht="57" hidden="1" customHeight="1" x14ac:dyDescent="0.2">
      <c r="A112" s="167">
        <v>41051400</v>
      </c>
      <c r="B112" s="168" t="s">
        <v>535</v>
      </c>
      <c r="C112" s="10">
        <f>D112+E110</f>
        <v>0</v>
      </c>
      <c r="D112" s="97">
        <v>0</v>
      </c>
      <c r="E112" s="97"/>
      <c r="F112" s="97"/>
    </row>
    <row r="113" spans="1:6" ht="54.75" hidden="1" customHeight="1" x14ac:dyDescent="0.2">
      <c r="A113" s="167">
        <v>41051700</v>
      </c>
      <c r="B113" s="168" t="s">
        <v>534</v>
      </c>
      <c r="C113" s="10">
        <f>D113+E111</f>
        <v>0</v>
      </c>
      <c r="D113" s="97">
        <v>0</v>
      </c>
      <c r="E113" s="97">
        <v>0</v>
      </c>
      <c r="F113" s="97">
        <v>0</v>
      </c>
    </row>
    <row r="114" spans="1:6" ht="54.75" hidden="1" customHeight="1" x14ac:dyDescent="0.2">
      <c r="A114" s="167">
        <v>41053000</v>
      </c>
      <c r="B114" s="168" t="s">
        <v>536</v>
      </c>
      <c r="C114" s="10">
        <f>D114+E112</f>
        <v>0</v>
      </c>
      <c r="D114" s="97">
        <v>0</v>
      </c>
      <c r="E114" s="97"/>
      <c r="F114" s="97"/>
    </row>
    <row r="115" spans="1:6" ht="19.5" customHeight="1" x14ac:dyDescent="0.2">
      <c r="A115" s="167">
        <v>41053900</v>
      </c>
      <c r="B115" s="168" t="s">
        <v>171</v>
      </c>
      <c r="C115" s="10">
        <f>D115+E111</f>
        <v>2913571</v>
      </c>
      <c r="D115" s="97">
        <v>2913571</v>
      </c>
      <c r="E115" s="97">
        <v>1259179</v>
      </c>
      <c r="F115" s="97">
        <v>0</v>
      </c>
    </row>
    <row r="116" spans="1:6" ht="45" customHeight="1" x14ac:dyDescent="0.2">
      <c r="A116" s="168" t="s">
        <v>551</v>
      </c>
      <c r="B116" s="168" t="s">
        <v>552</v>
      </c>
      <c r="C116" s="10">
        <f>D116+E113</f>
        <v>617800</v>
      </c>
      <c r="D116" s="97">
        <v>617800</v>
      </c>
      <c r="E116" s="97">
        <v>0</v>
      </c>
      <c r="F116" s="97">
        <v>0</v>
      </c>
    </row>
    <row r="117" spans="1:6" s="54" customFormat="1" ht="15" x14ac:dyDescent="0.2">
      <c r="A117" s="70"/>
      <c r="B117" s="69" t="s">
        <v>35</v>
      </c>
      <c r="C117" s="71">
        <f>D117+E117</f>
        <v>96952713.00999999</v>
      </c>
      <c r="D117" s="71">
        <f>D98+D99</f>
        <v>87982381.00999999</v>
      </c>
      <c r="E117" s="71">
        <f>E98+E99</f>
        <v>8970332</v>
      </c>
      <c r="F117" s="71">
        <f>F99+F57+F10+F90</f>
        <v>28485.3</v>
      </c>
    </row>
    <row r="119" spans="1:6" x14ac:dyDescent="0.2">
      <c r="A119" s="404"/>
      <c r="B119" s="404"/>
      <c r="C119" s="404"/>
      <c r="D119" s="404"/>
      <c r="E119" s="404"/>
      <c r="F119" s="404"/>
    </row>
    <row r="120" spans="1:6" x14ac:dyDescent="0.2">
      <c r="B120" t="s">
        <v>726</v>
      </c>
      <c r="E120" t="s">
        <v>727</v>
      </c>
    </row>
  </sheetData>
  <mergeCells count="10">
    <mergeCell ref="A119:F119"/>
    <mergeCell ref="A4:F4"/>
    <mergeCell ref="A5:F5"/>
    <mergeCell ref="A6:A9"/>
    <mergeCell ref="B6:B9"/>
    <mergeCell ref="C6:C9"/>
    <mergeCell ref="D6:D9"/>
    <mergeCell ref="E6:F6"/>
    <mergeCell ref="E7:E9"/>
    <mergeCell ref="F7:F9"/>
  </mergeCells>
  <phoneticPr fontId="13" type="noConversion"/>
  <pageMargins left="1.1811023622047245" right="0.39370078740157483" top="0.78740157480314965" bottom="0.78740157480314965" header="0.31496062992125984" footer="0.31496062992125984"/>
  <pageSetup paperSize="9" scale="82" fitToHeight="4" orientation="portrait" r:id="rId1"/>
  <rowBreaks count="1" manualBreakCount="1"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zoomScaleNormal="100" workbookViewId="0">
      <pane xSplit="2" ySplit="7" topLeftCell="K109" activePane="bottomRight" state="frozenSplit"/>
      <selection pane="topRight" activeCell="G1" sqref="G1"/>
      <selection pane="bottomLeft" activeCell="A11" sqref="A11"/>
      <selection pane="bottomRight" activeCell="O118" sqref="O118"/>
    </sheetView>
  </sheetViews>
  <sheetFormatPr defaultRowHeight="15" x14ac:dyDescent="0.25"/>
  <cols>
    <col min="1" max="1" width="10.7109375" customWidth="1"/>
    <col min="2" max="2" width="49.28515625" customWidth="1"/>
    <col min="3" max="3" width="12.7109375" style="8" customWidth="1"/>
    <col min="4" max="4" width="12.85546875" style="8" customWidth="1"/>
    <col min="5" max="5" width="11.7109375" style="8" customWidth="1"/>
    <col min="6" max="6" width="9.28515625" style="249" bestFit="1" customWidth="1"/>
    <col min="7" max="7" width="11.28515625" style="199" customWidth="1"/>
    <col min="8" max="8" width="11.7109375" style="8" customWidth="1"/>
    <col min="9" max="9" width="10.7109375" style="250" customWidth="1"/>
    <col min="10" max="10" width="8.7109375" style="8" customWidth="1"/>
    <col min="11" max="11" width="7.7109375" style="264" customWidth="1"/>
    <col min="12" max="12" width="12.140625" style="8" customWidth="1"/>
    <col min="13" max="13" width="12.42578125" style="8" customWidth="1"/>
    <col min="14" max="14" width="10.7109375" style="8" customWidth="1"/>
    <col min="15" max="15" width="10.5703125" style="8" customWidth="1"/>
    <col min="16" max="16" width="8.7109375" style="264" customWidth="1"/>
  </cols>
  <sheetData>
    <row r="1" spans="1:16" ht="15.75" x14ac:dyDescent="0.25">
      <c r="A1" s="98"/>
      <c r="B1" s="99"/>
      <c r="C1" s="100"/>
      <c r="D1" s="100"/>
      <c r="E1" s="100"/>
      <c r="F1" s="239"/>
      <c r="G1" s="102"/>
      <c r="L1" s="102"/>
      <c r="M1" s="102" t="s">
        <v>307</v>
      </c>
      <c r="N1" s="102"/>
      <c r="O1" s="102"/>
      <c r="P1" s="276"/>
    </row>
    <row r="2" spans="1:16" ht="15.75" x14ac:dyDescent="0.25">
      <c r="A2" s="98"/>
      <c r="B2" s="99"/>
      <c r="C2" s="100"/>
      <c r="D2" s="100"/>
      <c r="E2" s="100"/>
      <c r="F2" s="239"/>
      <c r="G2" s="102"/>
      <c r="L2" s="163"/>
      <c r="M2" s="222" t="s">
        <v>721</v>
      </c>
      <c r="N2" s="102"/>
      <c r="O2" s="102"/>
      <c r="P2" s="276"/>
    </row>
    <row r="3" spans="1:16" ht="15.75" x14ac:dyDescent="0.25">
      <c r="A3" s="98"/>
      <c r="B3" s="99"/>
      <c r="C3" s="100"/>
      <c r="D3" s="100"/>
      <c r="E3" s="100"/>
      <c r="F3" s="239"/>
      <c r="G3" s="102"/>
      <c r="H3" s="102"/>
      <c r="I3" s="103"/>
      <c r="J3" s="102"/>
      <c r="K3" s="265"/>
      <c r="L3" s="164"/>
      <c r="M3" s="222" t="s">
        <v>724</v>
      </c>
      <c r="N3" s="273"/>
    </row>
    <row r="4" spans="1:16" ht="22.5" x14ac:dyDescent="0.3">
      <c r="A4" s="411" t="s">
        <v>712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</row>
    <row r="5" spans="1:16" ht="22.5" x14ac:dyDescent="0.3">
      <c r="A5" s="170"/>
      <c r="B5" s="170"/>
      <c r="C5" s="228"/>
      <c r="D5" s="228"/>
      <c r="E5" s="228"/>
      <c r="F5" s="240"/>
      <c r="G5" s="101"/>
      <c r="H5" s="100"/>
      <c r="I5" s="104"/>
      <c r="J5" s="100"/>
      <c r="K5" s="266"/>
      <c r="P5" s="264" t="s">
        <v>0</v>
      </c>
    </row>
    <row r="6" spans="1:16" s="105" customFormat="1" ht="15.75" x14ac:dyDescent="0.25">
      <c r="A6" s="412" t="s">
        <v>308</v>
      </c>
      <c r="B6" s="412" t="s">
        <v>309</v>
      </c>
      <c r="C6" s="413" t="s">
        <v>2</v>
      </c>
      <c r="D6" s="414"/>
      <c r="E6" s="414"/>
      <c r="F6" s="415"/>
      <c r="G6" s="413" t="s">
        <v>3</v>
      </c>
      <c r="H6" s="414"/>
      <c r="I6" s="414"/>
      <c r="J6" s="414"/>
      <c r="K6" s="415"/>
      <c r="L6" s="413" t="s">
        <v>310</v>
      </c>
      <c r="M6" s="414"/>
      <c r="N6" s="414"/>
      <c r="O6" s="414"/>
      <c r="P6" s="415"/>
    </row>
    <row r="7" spans="1:16" s="105" customFormat="1" ht="60" x14ac:dyDescent="0.25">
      <c r="A7" s="412"/>
      <c r="B7" s="412"/>
      <c r="C7" s="106" t="s">
        <v>553</v>
      </c>
      <c r="D7" s="106" t="s">
        <v>311</v>
      </c>
      <c r="E7" s="106" t="s">
        <v>312</v>
      </c>
      <c r="F7" s="241" t="s">
        <v>50</v>
      </c>
      <c r="G7" s="106" t="s">
        <v>553</v>
      </c>
      <c r="H7" s="106" t="s">
        <v>311</v>
      </c>
      <c r="I7" s="107" t="s">
        <v>376</v>
      </c>
      <c r="J7" s="106" t="s">
        <v>312</v>
      </c>
      <c r="K7" s="267" t="s">
        <v>50</v>
      </c>
      <c r="L7" s="106" t="s">
        <v>553</v>
      </c>
      <c r="M7" s="106" t="s">
        <v>311</v>
      </c>
      <c r="N7" s="108" t="s">
        <v>313</v>
      </c>
      <c r="O7" s="106" t="s">
        <v>312</v>
      </c>
      <c r="P7" s="267" t="s">
        <v>50</v>
      </c>
    </row>
    <row r="8" spans="1:16" s="111" customFormat="1" x14ac:dyDescent="0.25">
      <c r="A8" s="109">
        <v>10000000</v>
      </c>
      <c r="B8" s="110" t="s">
        <v>314</v>
      </c>
      <c r="C8" s="229">
        <f>C9+C25+C31+C19</f>
        <v>52162300</v>
      </c>
      <c r="D8" s="229">
        <f>D9+D25+D31+D19</f>
        <v>52417216.43</v>
      </c>
      <c r="E8" s="229">
        <f t="shared" ref="E8:E73" si="0">D8-C8</f>
        <v>254916.4299999997</v>
      </c>
      <c r="F8" s="242">
        <f t="shared" ref="F8:F73" si="1">IF(C8=0,0,D8/C8*100)</f>
        <v>100.48869860033011</v>
      </c>
      <c r="G8" s="251">
        <f>G49</f>
        <v>32500</v>
      </c>
      <c r="H8" s="251">
        <f>H49</f>
        <v>35700.92</v>
      </c>
      <c r="I8" s="252">
        <v>0</v>
      </c>
      <c r="J8" s="253">
        <f>H8-G8</f>
        <v>3200.9199999999983</v>
      </c>
      <c r="K8" s="268"/>
      <c r="L8" s="229">
        <f>C8+G8</f>
        <v>52194800</v>
      </c>
      <c r="M8" s="229">
        <f>D8+H8</f>
        <v>52452917.350000001</v>
      </c>
      <c r="N8" s="252">
        <v>0</v>
      </c>
      <c r="O8" s="229">
        <f>M8-L8</f>
        <v>258117.35000000149</v>
      </c>
      <c r="P8" s="242">
        <f t="shared" ref="P8" si="2">M8/L8%</f>
        <v>100.49452694521294</v>
      </c>
    </row>
    <row r="9" spans="1:16" s="111" customFormat="1" ht="30" x14ac:dyDescent="0.25">
      <c r="A9" s="109">
        <v>11000000</v>
      </c>
      <c r="B9" s="110" t="s">
        <v>127</v>
      </c>
      <c r="C9" s="229">
        <f>C10+C17</f>
        <v>31158100</v>
      </c>
      <c r="D9" s="229">
        <f>D10+D17</f>
        <v>27548744.310000002</v>
      </c>
      <c r="E9" s="229">
        <f t="shared" si="0"/>
        <v>-3609355.6899999976</v>
      </c>
      <c r="F9" s="242">
        <f t="shared" si="1"/>
        <v>88.415995551718495</v>
      </c>
      <c r="G9" s="229">
        <f>G10+G17</f>
        <v>0</v>
      </c>
      <c r="H9" s="229">
        <f>H10+H17</f>
        <v>0</v>
      </c>
      <c r="I9" s="254"/>
      <c r="J9" s="253">
        <f t="shared" ref="J9:J84" si="3">H9-G9</f>
        <v>0</v>
      </c>
      <c r="K9" s="268"/>
      <c r="L9" s="229">
        <f t="shared" ref="L9:M74" si="4">C9+G9</f>
        <v>31158100</v>
      </c>
      <c r="M9" s="229">
        <f t="shared" si="4"/>
        <v>27548744.310000002</v>
      </c>
      <c r="N9" s="229"/>
      <c r="O9" s="229">
        <f t="shared" ref="O9:O74" si="5">M9-L9</f>
        <v>-3609355.6899999976</v>
      </c>
      <c r="P9" s="242">
        <f t="shared" ref="P9:P69" si="6">M9/L9%</f>
        <v>88.415995551718495</v>
      </c>
    </row>
    <row r="10" spans="1:16" s="114" customFormat="1" x14ac:dyDescent="0.25">
      <c r="A10" s="112">
        <v>11010000</v>
      </c>
      <c r="B10" s="113" t="s">
        <v>128</v>
      </c>
      <c r="C10" s="230">
        <f>C11+C12+C13+C14+C16+C15</f>
        <v>31146000</v>
      </c>
      <c r="D10" s="230">
        <f>D11+D12+D13+D14+D16+D15</f>
        <v>27548744.310000002</v>
      </c>
      <c r="E10" s="229">
        <f t="shared" si="0"/>
        <v>-3597255.6899999976</v>
      </c>
      <c r="F10" s="242">
        <f t="shared" si="1"/>
        <v>88.450344538624549</v>
      </c>
      <c r="G10" s="230">
        <f>G11+G12+G13+G14+G16</f>
        <v>0</v>
      </c>
      <c r="H10" s="230">
        <f>H11+H12+H13+H14+H16</f>
        <v>0</v>
      </c>
      <c r="I10" s="254"/>
      <c r="J10" s="253">
        <f t="shared" si="3"/>
        <v>0</v>
      </c>
      <c r="K10" s="268"/>
      <c r="L10" s="230">
        <f t="shared" si="4"/>
        <v>31146000</v>
      </c>
      <c r="M10" s="230">
        <f t="shared" si="4"/>
        <v>27548744.310000002</v>
      </c>
      <c r="N10" s="230"/>
      <c r="O10" s="229">
        <f t="shared" si="5"/>
        <v>-3597255.6899999976</v>
      </c>
      <c r="P10" s="242">
        <f t="shared" si="6"/>
        <v>88.450344538624549</v>
      </c>
    </row>
    <row r="11" spans="1:16" ht="39" x14ac:dyDescent="0.25">
      <c r="A11" s="58">
        <v>11010100</v>
      </c>
      <c r="B11" s="115" t="s">
        <v>129</v>
      </c>
      <c r="C11" s="231">
        <v>27759600</v>
      </c>
      <c r="D11" s="231">
        <v>24477820.02</v>
      </c>
      <c r="E11" s="231">
        <f t="shared" si="0"/>
        <v>-3281779.9800000004</v>
      </c>
      <c r="F11" s="243">
        <f t="shared" si="1"/>
        <v>88.177855660744385</v>
      </c>
      <c r="G11" s="213"/>
      <c r="H11" s="231"/>
      <c r="I11" s="255"/>
      <c r="J11" s="253">
        <f t="shared" si="3"/>
        <v>0</v>
      </c>
      <c r="K11" s="268"/>
      <c r="L11" s="235">
        <f t="shared" si="4"/>
        <v>27759600</v>
      </c>
      <c r="M11" s="235">
        <f t="shared" si="4"/>
        <v>24477820.02</v>
      </c>
      <c r="N11" s="235"/>
      <c r="O11" s="229">
        <f t="shared" si="5"/>
        <v>-3281779.9800000004</v>
      </c>
      <c r="P11" s="242">
        <f t="shared" si="6"/>
        <v>88.177855660744385</v>
      </c>
    </row>
    <row r="12" spans="1:16" ht="64.5" x14ac:dyDescent="0.25">
      <c r="A12" s="58">
        <v>11010200</v>
      </c>
      <c r="B12" s="115" t="s">
        <v>130</v>
      </c>
      <c r="C12" s="231">
        <v>1279600</v>
      </c>
      <c r="D12" s="231">
        <v>1352549.32</v>
      </c>
      <c r="E12" s="231">
        <f t="shared" si="0"/>
        <v>72949.320000000065</v>
      </c>
      <c r="F12" s="243">
        <f t="shared" si="1"/>
        <v>105.70094717099094</v>
      </c>
      <c r="G12" s="213"/>
      <c r="H12" s="231"/>
      <c r="I12" s="255"/>
      <c r="J12" s="253">
        <f t="shared" si="3"/>
        <v>0</v>
      </c>
      <c r="K12" s="268"/>
      <c r="L12" s="235">
        <f t="shared" si="4"/>
        <v>1279600</v>
      </c>
      <c r="M12" s="235">
        <f t="shared" si="4"/>
        <v>1352549.32</v>
      </c>
      <c r="N12" s="235"/>
      <c r="O12" s="229">
        <f t="shared" si="5"/>
        <v>72949.320000000065</v>
      </c>
      <c r="P12" s="242">
        <f t="shared" si="6"/>
        <v>105.70094717099094</v>
      </c>
    </row>
    <row r="13" spans="1:16" ht="39" x14ac:dyDescent="0.25">
      <c r="A13" s="58">
        <v>11010400</v>
      </c>
      <c r="B13" s="115" t="s">
        <v>131</v>
      </c>
      <c r="C13" s="231">
        <v>1448700</v>
      </c>
      <c r="D13" s="231">
        <v>1295206.25</v>
      </c>
      <c r="E13" s="231">
        <f t="shared" si="0"/>
        <v>-153493.75</v>
      </c>
      <c r="F13" s="243">
        <f t="shared" si="1"/>
        <v>89.404724925795549</v>
      </c>
      <c r="G13" s="213"/>
      <c r="H13" s="231"/>
      <c r="I13" s="255"/>
      <c r="J13" s="253">
        <f t="shared" si="3"/>
        <v>0</v>
      </c>
      <c r="K13" s="268"/>
      <c r="L13" s="235">
        <f t="shared" si="4"/>
        <v>1448700</v>
      </c>
      <c r="M13" s="235">
        <f t="shared" si="4"/>
        <v>1295206.25</v>
      </c>
      <c r="N13" s="235"/>
      <c r="O13" s="229">
        <f t="shared" si="5"/>
        <v>-153493.75</v>
      </c>
      <c r="P13" s="242">
        <f t="shared" si="6"/>
        <v>89.404724925795534</v>
      </c>
    </row>
    <row r="14" spans="1:16" ht="39" x14ac:dyDescent="0.25">
      <c r="A14" s="58">
        <v>11010500</v>
      </c>
      <c r="B14" s="115" t="s">
        <v>132</v>
      </c>
      <c r="C14" s="231">
        <v>658100</v>
      </c>
      <c r="D14" s="231">
        <v>418680.96</v>
      </c>
      <c r="E14" s="231">
        <f t="shared" si="0"/>
        <v>-239419.03999999998</v>
      </c>
      <c r="F14" s="243">
        <f t="shared" si="1"/>
        <v>63.61965658714481</v>
      </c>
      <c r="G14" s="213"/>
      <c r="H14" s="231"/>
      <c r="I14" s="255"/>
      <c r="J14" s="253">
        <f t="shared" si="3"/>
        <v>0</v>
      </c>
      <c r="K14" s="268"/>
      <c r="L14" s="235">
        <f t="shared" si="4"/>
        <v>658100</v>
      </c>
      <c r="M14" s="235">
        <f t="shared" si="4"/>
        <v>418680.96</v>
      </c>
      <c r="N14" s="235"/>
      <c r="O14" s="229">
        <f t="shared" si="5"/>
        <v>-239419.03999999998</v>
      </c>
      <c r="P14" s="242">
        <f t="shared" si="6"/>
        <v>63.619656587144817</v>
      </c>
    </row>
    <row r="15" spans="1:16" s="51" customFormat="1" ht="39" x14ac:dyDescent="0.25">
      <c r="A15" s="224" t="s">
        <v>547</v>
      </c>
      <c r="B15" s="119" t="s">
        <v>548</v>
      </c>
      <c r="C15" s="213">
        <v>0</v>
      </c>
      <c r="D15" s="213">
        <v>4487.76</v>
      </c>
      <c r="E15" s="213">
        <f t="shared" si="0"/>
        <v>4487.76</v>
      </c>
      <c r="F15" s="243">
        <f t="shared" si="1"/>
        <v>0</v>
      </c>
      <c r="G15" s="213"/>
      <c r="H15" s="213"/>
      <c r="I15" s="255"/>
      <c r="J15" s="251"/>
      <c r="K15" s="269"/>
      <c r="L15" s="274">
        <f t="shared" si="4"/>
        <v>0</v>
      </c>
      <c r="M15" s="274">
        <f t="shared" si="4"/>
        <v>4487.76</v>
      </c>
      <c r="N15" s="274"/>
      <c r="O15" s="230">
        <f t="shared" si="5"/>
        <v>4487.76</v>
      </c>
      <c r="P15" s="242" t="e">
        <f t="shared" si="6"/>
        <v>#DIV/0!</v>
      </c>
    </row>
    <row r="16" spans="1:16" ht="64.5" hidden="1" x14ac:dyDescent="0.25">
      <c r="A16" s="58">
        <v>11010900</v>
      </c>
      <c r="B16" s="115" t="s">
        <v>133</v>
      </c>
      <c r="C16" s="231"/>
      <c r="D16" s="231"/>
      <c r="E16" s="231">
        <f t="shared" si="0"/>
        <v>0</v>
      </c>
      <c r="F16" s="243">
        <f t="shared" si="1"/>
        <v>0</v>
      </c>
      <c r="G16" s="213"/>
      <c r="H16" s="231"/>
      <c r="I16" s="255"/>
      <c r="J16" s="253">
        <f t="shared" si="3"/>
        <v>0</v>
      </c>
      <c r="K16" s="268"/>
      <c r="L16" s="235">
        <f t="shared" si="4"/>
        <v>0</v>
      </c>
      <c r="M16" s="235">
        <f t="shared" si="4"/>
        <v>0</v>
      </c>
      <c r="N16" s="235"/>
      <c r="O16" s="229">
        <f t="shared" si="5"/>
        <v>0</v>
      </c>
      <c r="P16" s="242"/>
    </row>
    <row r="17" spans="1:16" s="111" customFormat="1" x14ac:dyDescent="0.25">
      <c r="A17" s="109">
        <v>11020000</v>
      </c>
      <c r="B17" s="110" t="s">
        <v>134</v>
      </c>
      <c r="C17" s="229">
        <f>C18</f>
        <v>12100</v>
      </c>
      <c r="D17" s="229">
        <f>D18</f>
        <v>0</v>
      </c>
      <c r="E17" s="229">
        <f t="shared" si="0"/>
        <v>-12100</v>
      </c>
      <c r="F17" s="242">
        <f t="shared" si="1"/>
        <v>0</v>
      </c>
      <c r="G17" s="229">
        <f>G18</f>
        <v>0</v>
      </c>
      <c r="H17" s="229">
        <f>H18</f>
        <v>0</v>
      </c>
      <c r="I17" s="254"/>
      <c r="J17" s="253">
        <f t="shared" si="3"/>
        <v>0</v>
      </c>
      <c r="K17" s="268"/>
      <c r="L17" s="229">
        <f t="shared" si="4"/>
        <v>12100</v>
      </c>
      <c r="M17" s="229">
        <f t="shared" si="4"/>
        <v>0</v>
      </c>
      <c r="N17" s="229"/>
      <c r="O17" s="229">
        <f t="shared" si="5"/>
        <v>-12100</v>
      </c>
      <c r="P17" s="242">
        <f t="shared" si="6"/>
        <v>0</v>
      </c>
    </row>
    <row r="18" spans="1:16" ht="26.25" x14ac:dyDescent="0.25">
      <c r="A18" s="58">
        <v>11020200</v>
      </c>
      <c r="B18" s="115" t="s">
        <v>135</v>
      </c>
      <c r="C18" s="231">
        <v>12100</v>
      </c>
      <c r="D18" s="231">
        <v>0</v>
      </c>
      <c r="E18" s="231">
        <f t="shared" si="0"/>
        <v>-12100</v>
      </c>
      <c r="F18" s="243">
        <f t="shared" si="1"/>
        <v>0</v>
      </c>
      <c r="G18" s="213"/>
      <c r="H18" s="231"/>
      <c r="I18" s="255"/>
      <c r="J18" s="253">
        <f t="shared" si="3"/>
        <v>0</v>
      </c>
      <c r="K18" s="268"/>
      <c r="L18" s="235">
        <f t="shared" si="4"/>
        <v>12100</v>
      </c>
      <c r="M18" s="235">
        <f t="shared" si="4"/>
        <v>0</v>
      </c>
      <c r="N18" s="235"/>
      <c r="O18" s="229">
        <f t="shared" si="5"/>
        <v>-12100</v>
      </c>
      <c r="P18" s="242">
        <f t="shared" si="6"/>
        <v>0</v>
      </c>
    </row>
    <row r="19" spans="1:16" s="12" customFormat="1" ht="26.25" x14ac:dyDescent="0.25">
      <c r="A19" s="121">
        <v>13000000</v>
      </c>
      <c r="B19" s="122" t="s">
        <v>358</v>
      </c>
      <c r="C19" s="21">
        <f>C20+C23</f>
        <v>42400</v>
      </c>
      <c r="D19" s="21">
        <f>D20+D23</f>
        <v>81448.479999999996</v>
      </c>
      <c r="E19" s="21">
        <f t="shared" si="0"/>
        <v>39048.479999999996</v>
      </c>
      <c r="F19" s="243">
        <f t="shared" si="1"/>
        <v>192.09547169811322</v>
      </c>
      <c r="G19" s="207"/>
      <c r="H19" s="21"/>
      <c r="I19" s="256"/>
      <c r="J19" s="253"/>
      <c r="K19" s="268"/>
      <c r="L19" s="229">
        <f t="shared" si="4"/>
        <v>42400</v>
      </c>
      <c r="M19" s="229">
        <f t="shared" si="4"/>
        <v>81448.479999999996</v>
      </c>
      <c r="N19" s="229"/>
      <c r="O19" s="229">
        <f t="shared" si="5"/>
        <v>39048.479999999996</v>
      </c>
      <c r="P19" s="242">
        <f t="shared" si="6"/>
        <v>192.09547169811319</v>
      </c>
    </row>
    <row r="20" spans="1:16" s="12" customFormat="1" ht="36" customHeight="1" x14ac:dyDescent="0.25">
      <c r="A20" s="121">
        <v>13010000</v>
      </c>
      <c r="B20" s="122" t="s">
        <v>359</v>
      </c>
      <c r="C20" s="21">
        <f>C21+C22</f>
        <v>0</v>
      </c>
      <c r="D20" s="21">
        <f>D21+D22</f>
        <v>3495.98</v>
      </c>
      <c r="E20" s="21">
        <f t="shared" si="0"/>
        <v>3495.98</v>
      </c>
      <c r="F20" s="244">
        <f t="shared" si="1"/>
        <v>0</v>
      </c>
      <c r="G20" s="21"/>
      <c r="H20" s="21"/>
      <c r="I20" s="256"/>
      <c r="J20" s="253"/>
      <c r="K20" s="268"/>
      <c r="L20" s="229">
        <f t="shared" si="4"/>
        <v>0</v>
      </c>
      <c r="M20" s="229">
        <f t="shared" si="4"/>
        <v>3495.98</v>
      </c>
      <c r="N20" s="229"/>
      <c r="O20" s="229">
        <f t="shared" si="5"/>
        <v>3495.98</v>
      </c>
      <c r="P20" s="242"/>
    </row>
    <row r="21" spans="1:16" s="41" customFormat="1" ht="42.75" customHeight="1" x14ac:dyDescent="0.25">
      <c r="A21" s="225" t="s">
        <v>549</v>
      </c>
      <c r="B21" s="226" t="s">
        <v>550</v>
      </c>
      <c r="C21" s="232">
        <v>0</v>
      </c>
      <c r="D21" s="232">
        <v>3492.52</v>
      </c>
      <c r="E21" s="232"/>
      <c r="F21" s="243"/>
      <c r="G21" s="232"/>
      <c r="H21" s="232"/>
      <c r="I21" s="255"/>
      <c r="J21" s="257"/>
      <c r="K21" s="270"/>
      <c r="L21" s="274"/>
      <c r="M21" s="274"/>
      <c r="N21" s="274"/>
      <c r="O21" s="230"/>
      <c r="P21" s="242"/>
    </row>
    <row r="22" spans="1:16" ht="61.5" customHeight="1" x14ac:dyDescent="0.25">
      <c r="A22" s="58">
        <v>13010200</v>
      </c>
      <c r="B22" s="115" t="s">
        <v>360</v>
      </c>
      <c r="C22" s="231">
        <v>0</v>
      </c>
      <c r="D22" s="231">
        <v>3.46</v>
      </c>
      <c r="E22" s="231">
        <f t="shared" si="0"/>
        <v>3.46</v>
      </c>
      <c r="F22" s="243">
        <f t="shared" si="1"/>
        <v>0</v>
      </c>
      <c r="G22" s="213"/>
      <c r="H22" s="231"/>
      <c r="I22" s="255"/>
      <c r="J22" s="253">
        <f>H22-G22</f>
        <v>0</v>
      </c>
      <c r="K22" s="268"/>
      <c r="L22" s="235">
        <f t="shared" si="4"/>
        <v>0</v>
      </c>
      <c r="M22" s="235">
        <f t="shared" si="4"/>
        <v>3.46</v>
      </c>
      <c r="N22" s="235"/>
      <c r="O22" s="229">
        <f t="shared" si="5"/>
        <v>3.46</v>
      </c>
      <c r="P22" s="242"/>
    </row>
    <row r="23" spans="1:16" s="12" customFormat="1" ht="39" customHeight="1" x14ac:dyDescent="0.25">
      <c r="A23" s="121">
        <v>13030000</v>
      </c>
      <c r="B23" s="122" t="s">
        <v>361</v>
      </c>
      <c r="C23" s="229">
        <f>C24</f>
        <v>42400</v>
      </c>
      <c r="D23" s="229">
        <f>D24</f>
        <v>77952.5</v>
      </c>
      <c r="E23" s="229">
        <f t="shared" si="0"/>
        <v>35552.5</v>
      </c>
      <c r="F23" s="245">
        <f t="shared" si="1"/>
        <v>183.85023584905659</v>
      </c>
      <c r="G23" s="207"/>
      <c r="H23" s="21"/>
      <c r="I23" s="256"/>
      <c r="J23" s="253"/>
      <c r="K23" s="268"/>
      <c r="L23" s="229">
        <f t="shared" si="4"/>
        <v>42400</v>
      </c>
      <c r="M23" s="229">
        <f t="shared" si="4"/>
        <v>77952.5</v>
      </c>
      <c r="N23" s="229"/>
      <c r="O23" s="229">
        <f t="shared" si="5"/>
        <v>35552.5</v>
      </c>
      <c r="P23" s="242">
        <f t="shared" si="6"/>
        <v>183.85023584905662</v>
      </c>
    </row>
    <row r="24" spans="1:16" ht="39" x14ac:dyDescent="0.25">
      <c r="A24" s="58">
        <v>13030100</v>
      </c>
      <c r="B24" s="115" t="s">
        <v>362</v>
      </c>
      <c r="C24" s="231">
        <v>42400</v>
      </c>
      <c r="D24" s="231">
        <v>77952.5</v>
      </c>
      <c r="E24" s="231">
        <f t="shared" si="0"/>
        <v>35552.5</v>
      </c>
      <c r="F24" s="243">
        <f t="shared" si="1"/>
        <v>183.85023584905659</v>
      </c>
      <c r="G24" s="213"/>
      <c r="H24" s="231"/>
      <c r="I24" s="255"/>
      <c r="J24" s="253"/>
      <c r="K24" s="268"/>
      <c r="L24" s="235">
        <f t="shared" si="4"/>
        <v>42400</v>
      </c>
      <c r="M24" s="235">
        <f t="shared" si="4"/>
        <v>77952.5</v>
      </c>
      <c r="N24" s="235"/>
      <c r="O24" s="229">
        <f t="shared" si="5"/>
        <v>35552.5</v>
      </c>
      <c r="P24" s="242">
        <f t="shared" si="6"/>
        <v>183.85023584905662</v>
      </c>
    </row>
    <row r="25" spans="1:16" s="111" customFormat="1" x14ac:dyDescent="0.25">
      <c r="A25" s="109">
        <v>14000000</v>
      </c>
      <c r="B25" s="110" t="s">
        <v>33</v>
      </c>
      <c r="C25" s="229">
        <f>C26+C28+C30</f>
        <v>3032100</v>
      </c>
      <c r="D25" s="229">
        <f>D26+D28+D30</f>
        <v>3291553.45</v>
      </c>
      <c r="E25" s="229">
        <f t="shared" si="0"/>
        <v>259453.45000000019</v>
      </c>
      <c r="F25" s="242">
        <f t="shared" si="1"/>
        <v>108.55688961445864</v>
      </c>
      <c r="G25" s="229">
        <f>G26+G28+G30</f>
        <v>0</v>
      </c>
      <c r="H25" s="229">
        <f>H26+H28+H30</f>
        <v>0</v>
      </c>
      <c r="I25" s="254"/>
      <c r="J25" s="253">
        <f t="shared" si="3"/>
        <v>0</v>
      </c>
      <c r="K25" s="268"/>
      <c r="L25" s="229">
        <f t="shared" si="4"/>
        <v>3032100</v>
      </c>
      <c r="M25" s="229">
        <f t="shared" si="4"/>
        <v>3291553.45</v>
      </c>
      <c r="N25" s="229"/>
      <c r="O25" s="229">
        <f t="shared" si="5"/>
        <v>259453.45000000019</v>
      </c>
      <c r="P25" s="242">
        <f t="shared" si="6"/>
        <v>108.55688961445863</v>
      </c>
    </row>
    <row r="26" spans="1:16" s="111" customFormat="1" ht="30" x14ac:dyDescent="0.25">
      <c r="A26" s="109">
        <v>14020000</v>
      </c>
      <c r="B26" s="110" t="s">
        <v>151</v>
      </c>
      <c r="C26" s="229">
        <f>C27</f>
        <v>413700</v>
      </c>
      <c r="D26" s="229">
        <f>D27</f>
        <v>451247.93</v>
      </c>
      <c r="E26" s="229">
        <f t="shared" si="0"/>
        <v>37547.929999999993</v>
      </c>
      <c r="F26" s="242">
        <f t="shared" si="1"/>
        <v>109.07612521150591</v>
      </c>
      <c r="G26" s="229">
        <f>G27</f>
        <v>0</v>
      </c>
      <c r="H26" s="229">
        <f>H27</f>
        <v>0</v>
      </c>
      <c r="I26" s="254"/>
      <c r="J26" s="253">
        <f t="shared" si="3"/>
        <v>0</v>
      </c>
      <c r="K26" s="268"/>
      <c r="L26" s="229">
        <f t="shared" si="4"/>
        <v>413700</v>
      </c>
      <c r="M26" s="229">
        <f t="shared" si="4"/>
        <v>451247.93</v>
      </c>
      <c r="N26" s="229"/>
      <c r="O26" s="229">
        <f t="shared" si="5"/>
        <v>37547.929999999993</v>
      </c>
      <c r="P26" s="242">
        <f t="shared" si="6"/>
        <v>109.07612521150592</v>
      </c>
    </row>
    <row r="27" spans="1:16" x14ac:dyDescent="0.25">
      <c r="A27" s="58">
        <v>14021900</v>
      </c>
      <c r="B27" s="115" t="s">
        <v>152</v>
      </c>
      <c r="C27" s="231">
        <v>413700</v>
      </c>
      <c r="D27" s="231">
        <v>451247.93</v>
      </c>
      <c r="E27" s="231">
        <f t="shared" si="0"/>
        <v>37547.929999999993</v>
      </c>
      <c r="F27" s="243">
        <f t="shared" si="1"/>
        <v>109.07612521150591</v>
      </c>
      <c r="G27" s="213"/>
      <c r="H27" s="231"/>
      <c r="I27" s="255"/>
      <c r="J27" s="253">
        <f t="shared" si="3"/>
        <v>0</v>
      </c>
      <c r="K27" s="268"/>
      <c r="L27" s="235">
        <f t="shared" si="4"/>
        <v>413700</v>
      </c>
      <c r="M27" s="235">
        <f t="shared" si="4"/>
        <v>451247.93</v>
      </c>
      <c r="N27" s="235"/>
      <c r="O27" s="229">
        <f t="shared" si="5"/>
        <v>37547.929999999993</v>
      </c>
      <c r="P27" s="242">
        <f t="shared" si="6"/>
        <v>109.07612521150592</v>
      </c>
    </row>
    <row r="28" spans="1:16" s="111" customFormat="1" ht="30" x14ac:dyDescent="0.25">
      <c r="A28" s="109">
        <v>14030000</v>
      </c>
      <c r="B28" s="110" t="s">
        <v>153</v>
      </c>
      <c r="C28" s="229">
        <f>C29</f>
        <v>1445400</v>
      </c>
      <c r="D28" s="229">
        <f>D29</f>
        <v>1532523.32</v>
      </c>
      <c r="E28" s="229">
        <f t="shared" si="0"/>
        <v>87123.320000000065</v>
      </c>
      <c r="F28" s="242">
        <f t="shared" si="1"/>
        <v>106.02762695447628</v>
      </c>
      <c r="G28" s="229">
        <f>G29</f>
        <v>0</v>
      </c>
      <c r="H28" s="229">
        <f>H29</f>
        <v>0</v>
      </c>
      <c r="I28" s="254"/>
      <c r="J28" s="253">
        <f t="shared" si="3"/>
        <v>0</v>
      </c>
      <c r="K28" s="268"/>
      <c r="L28" s="229">
        <f t="shared" si="4"/>
        <v>1445400</v>
      </c>
      <c r="M28" s="229">
        <f t="shared" si="4"/>
        <v>1532523.32</v>
      </c>
      <c r="N28" s="229"/>
      <c r="O28" s="229">
        <f t="shared" si="5"/>
        <v>87123.320000000065</v>
      </c>
      <c r="P28" s="242">
        <f t="shared" si="6"/>
        <v>106.02762695447628</v>
      </c>
    </row>
    <row r="29" spans="1:16" x14ac:dyDescent="0.25">
      <c r="A29" s="58">
        <v>14031900</v>
      </c>
      <c r="B29" s="115" t="s">
        <v>152</v>
      </c>
      <c r="C29" s="231">
        <v>1445400</v>
      </c>
      <c r="D29" s="231">
        <v>1532523.32</v>
      </c>
      <c r="E29" s="231">
        <f t="shared" si="0"/>
        <v>87123.320000000065</v>
      </c>
      <c r="F29" s="243">
        <f t="shared" si="1"/>
        <v>106.02762695447628</v>
      </c>
      <c r="G29" s="213"/>
      <c r="H29" s="231"/>
      <c r="I29" s="255"/>
      <c r="J29" s="253">
        <f t="shared" si="3"/>
        <v>0</v>
      </c>
      <c r="K29" s="268"/>
      <c r="L29" s="235">
        <f t="shared" si="4"/>
        <v>1445400</v>
      </c>
      <c r="M29" s="235">
        <f t="shared" si="4"/>
        <v>1532523.32</v>
      </c>
      <c r="N29" s="235"/>
      <c r="O29" s="229">
        <f t="shared" si="5"/>
        <v>87123.320000000065</v>
      </c>
      <c r="P29" s="242">
        <f t="shared" si="6"/>
        <v>106.02762695447628</v>
      </c>
    </row>
    <row r="30" spans="1:16" s="111" customFormat="1" ht="45" x14ac:dyDescent="0.25">
      <c r="A30" s="109">
        <v>14040000</v>
      </c>
      <c r="B30" s="110" t="s">
        <v>315</v>
      </c>
      <c r="C30" s="229">
        <v>1173000</v>
      </c>
      <c r="D30" s="229">
        <v>1307782.2</v>
      </c>
      <c r="E30" s="229">
        <f t="shared" si="0"/>
        <v>134782.19999999995</v>
      </c>
      <c r="F30" s="242">
        <f t="shared" si="1"/>
        <v>111.49038363171356</v>
      </c>
      <c r="G30" s="230"/>
      <c r="H30" s="229"/>
      <c r="I30" s="254"/>
      <c r="J30" s="253">
        <f t="shared" si="3"/>
        <v>0</v>
      </c>
      <c r="K30" s="268"/>
      <c r="L30" s="229">
        <f t="shared" si="4"/>
        <v>1173000</v>
      </c>
      <c r="M30" s="229">
        <f t="shared" si="4"/>
        <v>1307782.2</v>
      </c>
      <c r="N30" s="229"/>
      <c r="O30" s="229">
        <f t="shared" si="5"/>
        <v>134782.19999999995</v>
      </c>
      <c r="P30" s="242">
        <f t="shared" si="6"/>
        <v>111.49038363171356</v>
      </c>
    </row>
    <row r="31" spans="1:16" s="111" customFormat="1" x14ac:dyDescent="0.25">
      <c r="A31" s="109">
        <v>18000000</v>
      </c>
      <c r="B31" s="110" t="s">
        <v>316</v>
      </c>
      <c r="C31" s="229">
        <f>C32+C45+C43</f>
        <v>17929700</v>
      </c>
      <c r="D31" s="229">
        <f>D32+D45+D43</f>
        <v>21495470.189999998</v>
      </c>
      <c r="E31" s="229">
        <f t="shared" si="0"/>
        <v>3565770.1899999976</v>
      </c>
      <c r="F31" s="242">
        <f t="shared" si="1"/>
        <v>119.88750614901531</v>
      </c>
      <c r="G31" s="229">
        <f>G32+G45</f>
        <v>0</v>
      </c>
      <c r="H31" s="229">
        <f>H32+H45</f>
        <v>0</v>
      </c>
      <c r="I31" s="254"/>
      <c r="J31" s="253">
        <f t="shared" si="3"/>
        <v>0</v>
      </c>
      <c r="K31" s="268"/>
      <c r="L31" s="229">
        <f t="shared" si="4"/>
        <v>17929700</v>
      </c>
      <c r="M31" s="229">
        <f t="shared" si="4"/>
        <v>21495470.189999998</v>
      </c>
      <c r="N31" s="229"/>
      <c r="O31" s="229">
        <f t="shared" si="5"/>
        <v>3565770.1899999976</v>
      </c>
      <c r="P31" s="242">
        <f t="shared" si="6"/>
        <v>119.88750614901531</v>
      </c>
    </row>
    <row r="32" spans="1:16" s="111" customFormat="1" x14ac:dyDescent="0.25">
      <c r="A32" s="109">
        <v>18010000</v>
      </c>
      <c r="B32" s="110" t="s">
        <v>24</v>
      </c>
      <c r="C32" s="229">
        <f>C33+C34+C35+C36+C37+C38+C39+C40+C41+C42</f>
        <v>9104500</v>
      </c>
      <c r="D32" s="229">
        <f>D33+D34+D35+D36+D37+D38+D39+D40+D41+D42</f>
        <v>14248799.08</v>
      </c>
      <c r="E32" s="229">
        <f t="shared" si="0"/>
        <v>5144299.08</v>
      </c>
      <c r="F32" s="242">
        <f t="shared" si="1"/>
        <v>156.50281816684057</v>
      </c>
      <c r="G32" s="229">
        <f>G33+G34+G35+G36+G37+G38+G39+G40+G41+G42</f>
        <v>0</v>
      </c>
      <c r="H32" s="229">
        <f>H33+H34+H35+H36+H37+H38+H39+H40+H41+H42</f>
        <v>0</v>
      </c>
      <c r="I32" s="254"/>
      <c r="J32" s="253">
        <f t="shared" si="3"/>
        <v>0</v>
      </c>
      <c r="K32" s="268"/>
      <c r="L32" s="229">
        <f t="shared" si="4"/>
        <v>9104500</v>
      </c>
      <c r="M32" s="229">
        <f t="shared" si="4"/>
        <v>14248799.08</v>
      </c>
      <c r="N32" s="229"/>
      <c r="O32" s="229">
        <f t="shared" si="5"/>
        <v>5144299.08</v>
      </c>
      <c r="P32" s="242">
        <f t="shared" si="6"/>
        <v>156.50281816684057</v>
      </c>
    </row>
    <row r="33" spans="1:17" ht="39" x14ac:dyDescent="0.25">
      <c r="A33" s="58">
        <v>18010100</v>
      </c>
      <c r="B33" s="115" t="s">
        <v>317</v>
      </c>
      <c r="C33" s="231">
        <v>11000</v>
      </c>
      <c r="D33" s="231">
        <v>36941.379999999997</v>
      </c>
      <c r="E33" s="231">
        <f t="shared" si="0"/>
        <v>25941.379999999997</v>
      </c>
      <c r="F33" s="243">
        <f t="shared" si="1"/>
        <v>335.83072727272724</v>
      </c>
      <c r="G33" s="213"/>
      <c r="H33" s="231"/>
      <c r="I33" s="255"/>
      <c r="J33" s="253">
        <f t="shared" si="3"/>
        <v>0</v>
      </c>
      <c r="K33" s="268"/>
      <c r="L33" s="235">
        <f t="shared" si="4"/>
        <v>11000</v>
      </c>
      <c r="M33" s="235">
        <f t="shared" si="4"/>
        <v>36941.379999999997</v>
      </c>
      <c r="N33" s="235"/>
      <c r="O33" s="229">
        <f t="shared" si="5"/>
        <v>25941.379999999997</v>
      </c>
      <c r="P33" s="242">
        <f t="shared" si="6"/>
        <v>335.83072727272724</v>
      </c>
      <c r="Q33" s="118"/>
    </row>
    <row r="34" spans="1:17" ht="51" customHeight="1" x14ac:dyDescent="0.25">
      <c r="A34" s="58">
        <v>18010200</v>
      </c>
      <c r="B34" s="115" t="s">
        <v>98</v>
      </c>
      <c r="C34" s="231">
        <v>300</v>
      </c>
      <c r="D34" s="231">
        <v>51</v>
      </c>
      <c r="E34" s="231">
        <f t="shared" si="0"/>
        <v>-249</v>
      </c>
      <c r="F34" s="243">
        <f t="shared" si="1"/>
        <v>17</v>
      </c>
      <c r="G34" s="213"/>
      <c r="H34" s="231"/>
      <c r="I34" s="255"/>
      <c r="J34" s="253">
        <f t="shared" si="3"/>
        <v>0</v>
      </c>
      <c r="K34" s="268"/>
      <c r="L34" s="235">
        <f t="shared" si="4"/>
        <v>300</v>
      </c>
      <c r="M34" s="235">
        <f t="shared" si="4"/>
        <v>51</v>
      </c>
      <c r="N34" s="235"/>
      <c r="O34" s="229">
        <f t="shared" si="5"/>
        <v>-249</v>
      </c>
      <c r="P34" s="242">
        <f t="shared" si="6"/>
        <v>17</v>
      </c>
      <c r="Q34" s="118"/>
    </row>
    <row r="35" spans="1:17" ht="24.75" customHeight="1" x14ac:dyDescent="0.25">
      <c r="A35" s="58">
        <v>18010300</v>
      </c>
      <c r="B35" s="115" t="s">
        <v>99</v>
      </c>
      <c r="C35" s="231">
        <v>0</v>
      </c>
      <c r="D35" s="231">
        <v>2242.64</v>
      </c>
      <c r="E35" s="231">
        <f t="shared" si="0"/>
        <v>2242.64</v>
      </c>
      <c r="F35" s="243">
        <f t="shared" si="1"/>
        <v>0</v>
      </c>
      <c r="G35" s="213"/>
      <c r="H35" s="231"/>
      <c r="I35" s="255"/>
      <c r="J35" s="253">
        <f t="shared" si="3"/>
        <v>0</v>
      </c>
      <c r="K35" s="268"/>
      <c r="L35" s="235">
        <f t="shared" si="4"/>
        <v>0</v>
      </c>
      <c r="M35" s="235">
        <f t="shared" si="4"/>
        <v>2242.64</v>
      </c>
      <c r="N35" s="235"/>
      <c r="O35" s="229">
        <f t="shared" si="5"/>
        <v>2242.64</v>
      </c>
      <c r="P35" s="242"/>
      <c r="Q35" s="118"/>
    </row>
    <row r="36" spans="1:17" ht="39" x14ac:dyDescent="0.25">
      <c r="A36" s="58">
        <v>18010400</v>
      </c>
      <c r="B36" s="115" t="s">
        <v>318</v>
      </c>
      <c r="C36" s="231">
        <v>528200</v>
      </c>
      <c r="D36" s="231">
        <v>747990.3</v>
      </c>
      <c r="E36" s="231">
        <f t="shared" si="0"/>
        <v>219790.30000000005</v>
      </c>
      <c r="F36" s="243">
        <f t="shared" si="1"/>
        <v>141.61118894358196</v>
      </c>
      <c r="G36" s="213"/>
      <c r="H36" s="231"/>
      <c r="I36" s="255"/>
      <c r="J36" s="253">
        <f t="shared" si="3"/>
        <v>0</v>
      </c>
      <c r="K36" s="268"/>
      <c r="L36" s="235">
        <f t="shared" si="4"/>
        <v>528200</v>
      </c>
      <c r="M36" s="235">
        <f t="shared" si="4"/>
        <v>747990.3</v>
      </c>
      <c r="N36" s="235"/>
      <c r="O36" s="229">
        <f t="shared" si="5"/>
        <v>219790.30000000005</v>
      </c>
      <c r="P36" s="242">
        <f t="shared" si="6"/>
        <v>141.61118894358199</v>
      </c>
    </row>
    <row r="37" spans="1:17" s="51" customFormat="1" x14ac:dyDescent="0.25">
      <c r="A37" s="116">
        <v>18010500</v>
      </c>
      <c r="B37" s="119" t="s">
        <v>319</v>
      </c>
      <c r="C37" s="213">
        <v>1375600</v>
      </c>
      <c r="D37" s="213">
        <v>2206031.52</v>
      </c>
      <c r="E37" s="213">
        <f t="shared" si="0"/>
        <v>830431.52</v>
      </c>
      <c r="F37" s="243">
        <f t="shared" si="1"/>
        <v>160.3686769409712</v>
      </c>
      <c r="G37" s="213"/>
      <c r="H37" s="213"/>
      <c r="I37" s="255"/>
      <c r="J37" s="251">
        <f t="shared" si="3"/>
        <v>0</v>
      </c>
      <c r="K37" s="269"/>
      <c r="L37" s="274">
        <f t="shared" si="4"/>
        <v>1375600</v>
      </c>
      <c r="M37" s="274">
        <f t="shared" si="4"/>
        <v>2206031.52</v>
      </c>
      <c r="N37" s="274"/>
      <c r="O37" s="229">
        <f t="shared" si="5"/>
        <v>830431.52</v>
      </c>
      <c r="P37" s="242">
        <f t="shared" si="6"/>
        <v>160.36867694097123</v>
      </c>
    </row>
    <row r="38" spans="1:17" s="51" customFormat="1" x14ac:dyDescent="0.25">
      <c r="A38" s="116">
        <v>18010600</v>
      </c>
      <c r="B38" s="119" t="s">
        <v>320</v>
      </c>
      <c r="C38" s="213">
        <v>5868200</v>
      </c>
      <c r="D38" s="213">
        <v>9869596.2100000009</v>
      </c>
      <c r="E38" s="213">
        <f t="shared" si="0"/>
        <v>4001396.2100000009</v>
      </c>
      <c r="F38" s="243">
        <f t="shared" si="1"/>
        <v>168.18779540574624</v>
      </c>
      <c r="G38" s="213"/>
      <c r="H38" s="213"/>
      <c r="I38" s="255"/>
      <c r="J38" s="251">
        <f t="shared" si="3"/>
        <v>0</v>
      </c>
      <c r="K38" s="269"/>
      <c r="L38" s="274">
        <f t="shared" si="4"/>
        <v>5868200</v>
      </c>
      <c r="M38" s="274">
        <f t="shared" si="4"/>
        <v>9869596.2100000009</v>
      </c>
      <c r="N38" s="274"/>
      <c r="O38" s="229">
        <f t="shared" si="5"/>
        <v>4001396.2100000009</v>
      </c>
      <c r="P38" s="242">
        <f t="shared" si="6"/>
        <v>168.18779540574624</v>
      </c>
    </row>
    <row r="39" spans="1:17" x14ac:dyDescent="0.25">
      <c r="A39" s="58">
        <v>18010700</v>
      </c>
      <c r="B39" s="115" t="s">
        <v>321</v>
      </c>
      <c r="C39" s="231">
        <v>209800</v>
      </c>
      <c r="D39" s="231">
        <v>163001.67000000001</v>
      </c>
      <c r="E39" s="231">
        <f t="shared" si="0"/>
        <v>-46798.329999999987</v>
      </c>
      <c r="F39" s="243">
        <f t="shared" si="1"/>
        <v>77.693836987607256</v>
      </c>
      <c r="G39" s="213"/>
      <c r="H39" s="231"/>
      <c r="I39" s="255"/>
      <c r="J39" s="253">
        <f t="shared" si="3"/>
        <v>0</v>
      </c>
      <c r="K39" s="268"/>
      <c r="L39" s="235">
        <f t="shared" si="4"/>
        <v>209800</v>
      </c>
      <c r="M39" s="235">
        <f t="shared" si="4"/>
        <v>163001.67000000001</v>
      </c>
      <c r="N39" s="235"/>
      <c r="O39" s="229">
        <f t="shared" si="5"/>
        <v>-46798.329999999987</v>
      </c>
      <c r="P39" s="242">
        <f t="shared" si="6"/>
        <v>77.693836987607256</v>
      </c>
    </row>
    <row r="40" spans="1:17" x14ac:dyDescent="0.25">
      <c r="A40" s="58">
        <v>18010900</v>
      </c>
      <c r="B40" s="115" t="s">
        <v>322</v>
      </c>
      <c r="C40" s="231">
        <v>1064600</v>
      </c>
      <c r="D40" s="231">
        <v>1177111.03</v>
      </c>
      <c r="E40" s="231">
        <f t="shared" si="0"/>
        <v>112511.03000000003</v>
      </c>
      <c r="F40" s="243">
        <f t="shared" si="1"/>
        <v>110.56838530903626</v>
      </c>
      <c r="G40" s="213"/>
      <c r="H40" s="231"/>
      <c r="I40" s="255"/>
      <c r="J40" s="253">
        <f t="shared" si="3"/>
        <v>0</v>
      </c>
      <c r="K40" s="268"/>
      <c r="L40" s="235">
        <f t="shared" si="4"/>
        <v>1064600</v>
      </c>
      <c r="M40" s="235">
        <f t="shared" si="4"/>
        <v>1177111.03</v>
      </c>
      <c r="N40" s="235"/>
      <c r="O40" s="229">
        <f t="shared" si="5"/>
        <v>112511.03000000003</v>
      </c>
      <c r="P40" s="242">
        <f t="shared" si="6"/>
        <v>110.56838530903626</v>
      </c>
    </row>
    <row r="41" spans="1:17" x14ac:dyDescent="0.25">
      <c r="A41" s="58">
        <v>18011000</v>
      </c>
      <c r="B41" s="115" t="s">
        <v>323</v>
      </c>
      <c r="C41" s="231">
        <v>12300</v>
      </c>
      <c r="D41" s="231">
        <v>0</v>
      </c>
      <c r="E41" s="231">
        <f t="shared" si="0"/>
        <v>-12300</v>
      </c>
      <c r="F41" s="243">
        <f t="shared" si="1"/>
        <v>0</v>
      </c>
      <c r="G41" s="213"/>
      <c r="H41" s="231"/>
      <c r="I41" s="255"/>
      <c r="J41" s="253">
        <f t="shared" si="3"/>
        <v>0</v>
      </c>
      <c r="K41" s="268"/>
      <c r="L41" s="235">
        <f t="shared" si="4"/>
        <v>12300</v>
      </c>
      <c r="M41" s="235">
        <f t="shared" si="4"/>
        <v>0</v>
      </c>
      <c r="N41" s="235"/>
      <c r="O41" s="229">
        <f t="shared" si="5"/>
        <v>-12300</v>
      </c>
      <c r="P41" s="242">
        <f t="shared" si="6"/>
        <v>0</v>
      </c>
    </row>
    <row r="42" spans="1:17" x14ac:dyDescent="0.25">
      <c r="A42" s="58">
        <v>18011100</v>
      </c>
      <c r="B42" s="115" t="s">
        <v>324</v>
      </c>
      <c r="C42" s="231">
        <v>34500</v>
      </c>
      <c r="D42" s="231">
        <v>45833.33</v>
      </c>
      <c r="E42" s="231">
        <f t="shared" si="0"/>
        <v>11333.330000000002</v>
      </c>
      <c r="F42" s="243">
        <f t="shared" si="1"/>
        <v>132.85023188405799</v>
      </c>
      <c r="G42" s="213"/>
      <c r="H42" s="231"/>
      <c r="I42" s="255"/>
      <c r="J42" s="253">
        <f t="shared" si="3"/>
        <v>0</v>
      </c>
      <c r="K42" s="268"/>
      <c r="L42" s="235">
        <f t="shared" si="4"/>
        <v>34500</v>
      </c>
      <c r="M42" s="235">
        <f t="shared" si="4"/>
        <v>45833.33</v>
      </c>
      <c r="N42" s="235"/>
      <c r="O42" s="229">
        <f t="shared" si="5"/>
        <v>11333.330000000002</v>
      </c>
      <c r="P42" s="242">
        <f t="shared" si="6"/>
        <v>132.85023188405796</v>
      </c>
    </row>
    <row r="43" spans="1:17" s="111" customFormat="1" ht="45" hidden="1" customHeight="1" x14ac:dyDescent="0.25">
      <c r="A43" s="173">
        <v>18040000</v>
      </c>
      <c r="B43" s="173" t="s">
        <v>264</v>
      </c>
      <c r="C43" s="229">
        <f>C44</f>
        <v>0</v>
      </c>
      <c r="D43" s="233">
        <f>D44</f>
        <v>0</v>
      </c>
      <c r="E43" s="229">
        <f t="shared" si="0"/>
        <v>0</v>
      </c>
      <c r="F43" s="242">
        <f t="shared" si="1"/>
        <v>0</v>
      </c>
      <c r="G43" s="230"/>
      <c r="H43" s="229"/>
      <c r="I43" s="254"/>
      <c r="J43" s="253"/>
      <c r="K43" s="268"/>
      <c r="L43" s="229">
        <f t="shared" si="4"/>
        <v>0</v>
      </c>
      <c r="M43" s="229">
        <f t="shared" si="4"/>
        <v>0</v>
      </c>
      <c r="N43" s="229"/>
      <c r="O43" s="229">
        <f t="shared" si="5"/>
        <v>0</v>
      </c>
      <c r="P43" s="242" t="e">
        <f t="shared" si="6"/>
        <v>#DIV/0!</v>
      </c>
    </row>
    <row r="44" spans="1:17" ht="45" hidden="1" customHeight="1" x14ac:dyDescent="0.25">
      <c r="A44" s="174">
        <v>18040100</v>
      </c>
      <c r="B44" s="174" t="s">
        <v>265</v>
      </c>
      <c r="C44" s="231"/>
      <c r="D44" s="234"/>
      <c r="E44" s="231">
        <f t="shared" si="0"/>
        <v>0</v>
      </c>
      <c r="F44" s="243">
        <f t="shared" si="1"/>
        <v>0</v>
      </c>
      <c r="G44" s="213"/>
      <c r="H44" s="231"/>
      <c r="I44" s="255"/>
      <c r="J44" s="253"/>
      <c r="K44" s="268"/>
      <c r="L44" s="235">
        <f t="shared" si="4"/>
        <v>0</v>
      </c>
      <c r="M44" s="235">
        <f t="shared" si="4"/>
        <v>0</v>
      </c>
      <c r="N44" s="235"/>
      <c r="O44" s="229">
        <f t="shared" si="5"/>
        <v>0</v>
      </c>
      <c r="P44" s="242" t="e">
        <f t="shared" si="6"/>
        <v>#DIV/0!</v>
      </c>
    </row>
    <row r="45" spans="1:17" s="111" customFormat="1" x14ac:dyDescent="0.25">
      <c r="A45" s="109">
        <v>18050000</v>
      </c>
      <c r="B45" s="110" t="s">
        <v>325</v>
      </c>
      <c r="C45" s="229">
        <f>C46+C47+C48</f>
        <v>8825200</v>
      </c>
      <c r="D45" s="229">
        <f>D46+D47+D48</f>
        <v>7246671.1099999994</v>
      </c>
      <c r="E45" s="229">
        <f t="shared" si="0"/>
        <v>-1578528.8900000006</v>
      </c>
      <c r="F45" s="242">
        <f t="shared" si="1"/>
        <v>82.113392444363868</v>
      </c>
      <c r="G45" s="229">
        <f>G46+G47+G48</f>
        <v>0</v>
      </c>
      <c r="H45" s="229">
        <f>H46+H47+H48</f>
        <v>0</v>
      </c>
      <c r="I45" s="254"/>
      <c r="J45" s="253">
        <f t="shared" si="3"/>
        <v>0</v>
      </c>
      <c r="K45" s="268"/>
      <c r="L45" s="229">
        <f t="shared" si="4"/>
        <v>8825200</v>
      </c>
      <c r="M45" s="229">
        <f t="shared" si="4"/>
        <v>7246671.1099999994</v>
      </c>
      <c r="N45" s="229"/>
      <c r="O45" s="229">
        <f t="shared" si="5"/>
        <v>-1578528.8900000006</v>
      </c>
      <c r="P45" s="242">
        <f t="shared" si="6"/>
        <v>82.113392444363853</v>
      </c>
    </row>
    <row r="46" spans="1:17" x14ac:dyDescent="0.25">
      <c r="A46" s="58">
        <v>18050300</v>
      </c>
      <c r="B46" s="115" t="s">
        <v>326</v>
      </c>
      <c r="C46" s="231">
        <v>334600</v>
      </c>
      <c r="D46" s="231">
        <v>166877.15</v>
      </c>
      <c r="E46" s="231">
        <f t="shared" si="0"/>
        <v>-167722.85</v>
      </c>
      <c r="F46" s="243">
        <f t="shared" si="1"/>
        <v>49.873625224148235</v>
      </c>
      <c r="G46" s="213"/>
      <c r="H46" s="231"/>
      <c r="I46" s="255"/>
      <c r="J46" s="253">
        <f t="shared" si="3"/>
        <v>0</v>
      </c>
      <c r="K46" s="268"/>
      <c r="L46" s="235">
        <f t="shared" si="4"/>
        <v>334600</v>
      </c>
      <c r="M46" s="235">
        <f t="shared" si="4"/>
        <v>166877.15</v>
      </c>
      <c r="N46" s="235"/>
      <c r="O46" s="229">
        <f t="shared" si="5"/>
        <v>-167722.85</v>
      </c>
      <c r="P46" s="242">
        <f t="shared" si="6"/>
        <v>49.873625224148235</v>
      </c>
    </row>
    <row r="47" spans="1:17" x14ac:dyDescent="0.25">
      <c r="A47" s="58">
        <v>18050400</v>
      </c>
      <c r="B47" s="115" t="s">
        <v>327</v>
      </c>
      <c r="C47" s="231">
        <v>4583200</v>
      </c>
      <c r="D47" s="231">
        <v>3547430.05</v>
      </c>
      <c r="E47" s="231">
        <f t="shared" si="0"/>
        <v>-1035769.9500000002</v>
      </c>
      <c r="F47" s="243">
        <f t="shared" si="1"/>
        <v>77.400725475650205</v>
      </c>
      <c r="G47" s="213"/>
      <c r="H47" s="231"/>
      <c r="I47" s="255"/>
      <c r="J47" s="253">
        <f t="shared" si="3"/>
        <v>0</v>
      </c>
      <c r="K47" s="268"/>
      <c r="L47" s="235">
        <f t="shared" si="4"/>
        <v>4583200</v>
      </c>
      <c r="M47" s="235">
        <f t="shared" si="4"/>
        <v>3547430.05</v>
      </c>
      <c r="N47" s="235"/>
      <c r="O47" s="229">
        <f t="shared" si="5"/>
        <v>-1035769.9500000002</v>
      </c>
      <c r="P47" s="242">
        <f t="shared" si="6"/>
        <v>77.400725475650191</v>
      </c>
    </row>
    <row r="48" spans="1:17" ht="64.5" x14ac:dyDescent="0.25">
      <c r="A48" s="58">
        <v>18050500</v>
      </c>
      <c r="B48" s="115" t="s">
        <v>328</v>
      </c>
      <c r="C48" s="231">
        <v>3907400</v>
      </c>
      <c r="D48" s="231">
        <v>3532363.91</v>
      </c>
      <c r="E48" s="231">
        <f t="shared" si="0"/>
        <v>-375036.08999999985</v>
      </c>
      <c r="F48" s="243">
        <f t="shared" si="1"/>
        <v>90.401901776117114</v>
      </c>
      <c r="G48" s="213"/>
      <c r="H48" s="231"/>
      <c r="I48" s="255"/>
      <c r="J48" s="253">
        <f t="shared" si="3"/>
        <v>0</v>
      </c>
      <c r="K48" s="268"/>
      <c r="L48" s="235">
        <f t="shared" si="4"/>
        <v>3907400</v>
      </c>
      <c r="M48" s="235">
        <f t="shared" si="4"/>
        <v>3532363.91</v>
      </c>
      <c r="N48" s="235"/>
      <c r="O48" s="229">
        <f t="shared" si="5"/>
        <v>-375036.08999999985</v>
      </c>
      <c r="P48" s="242">
        <f t="shared" si="6"/>
        <v>90.401901776117114</v>
      </c>
    </row>
    <row r="49" spans="1:16" s="111" customFormat="1" x14ac:dyDescent="0.25">
      <c r="A49" s="175">
        <v>19000000</v>
      </c>
      <c r="B49" s="110" t="s">
        <v>329</v>
      </c>
      <c r="C49" s="229">
        <f>C50</f>
        <v>0</v>
      </c>
      <c r="D49" s="229">
        <f>D50</f>
        <v>0</v>
      </c>
      <c r="E49" s="229">
        <f t="shared" si="0"/>
        <v>0</v>
      </c>
      <c r="F49" s="242">
        <f t="shared" si="1"/>
        <v>0</v>
      </c>
      <c r="G49" s="251">
        <f>G50</f>
        <v>32500</v>
      </c>
      <c r="H49" s="251">
        <f>H50</f>
        <v>35700.92</v>
      </c>
      <c r="I49" s="252"/>
      <c r="J49" s="253">
        <f t="shared" si="3"/>
        <v>3200.9199999999983</v>
      </c>
      <c r="K49" s="268">
        <f t="shared" ref="K49:K54" si="7">H49/G49%</f>
        <v>109.84898461538461</v>
      </c>
      <c r="L49" s="229">
        <f t="shared" si="4"/>
        <v>32500</v>
      </c>
      <c r="M49" s="229">
        <f t="shared" si="4"/>
        <v>35700.92</v>
      </c>
      <c r="N49" s="229"/>
      <c r="O49" s="229">
        <f t="shared" si="5"/>
        <v>3200.9199999999983</v>
      </c>
      <c r="P49" s="242">
        <f t="shared" si="6"/>
        <v>109.84898461538461</v>
      </c>
    </row>
    <row r="50" spans="1:16" s="111" customFormat="1" x14ac:dyDescent="0.25">
      <c r="A50" s="175">
        <v>19010000</v>
      </c>
      <c r="B50" s="110" t="s">
        <v>330</v>
      </c>
      <c r="C50" s="229">
        <f>C51+C52+C53</f>
        <v>0</v>
      </c>
      <c r="D50" s="229">
        <f>D51+D52+D53</f>
        <v>0</v>
      </c>
      <c r="E50" s="229">
        <f t="shared" si="0"/>
        <v>0</v>
      </c>
      <c r="F50" s="242">
        <f t="shared" si="1"/>
        <v>0</v>
      </c>
      <c r="G50" s="251">
        <f>G51+G52+G53</f>
        <v>32500</v>
      </c>
      <c r="H50" s="251">
        <f>H51+H52+H53</f>
        <v>35700.92</v>
      </c>
      <c r="I50" s="252"/>
      <c r="J50" s="253">
        <f t="shared" si="3"/>
        <v>3200.9199999999983</v>
      </c>
      <c r="K50" s="268">
        <f t="shared" si="7"/>
        <v>109.84898461538461</v>
      </c>
      <c r="L50" s="229">
        <f t="shared" si="4"/>
        <v>32500</v>
      </c>
      <c r="M50" s="229">
        <f t="shared" si="4"/>
        <v>35700.92</v>
      </c>
      <c r="N50" s="229"/>
      <c r="O50" s="229">
        <f t="shared" si="5"/>
        <v>3200.9199999999983</v>
      </c>
      <c r="P50" s="242">
        <f t="shared" si="6"/>
        <v>109.84898461538461</v>
      </c>
    </row>
    <row r="51" spans="1:16" ht="39" x14ac:dyDescent="0.25">
      <c r="A51" s="176">
        <v>19010100</v>
      </c>
      <c r="B51" s="115" t="s">
        <v>331</v>
      </c>
      <c r="C51" s="231"/>
      <c r="D51" s="231"/>
      <c r="E51" s="231">
        <f t="shared" si="0"/>
        <v>0</v>
      </c>
      <c r="F51" s="243">
        <f t="shared" si="1"/>
        <v>0</v>
      </c>
      <c r="G51" s="258">
        <v>17000</v>
      </c>
      <c r="H51" s="259">
        <v>17006.18</v>
      </c>
      <c r="I51" s="260"/>
      <c r="J51" s="253">
        <f t="shared" si="3"/>
        <v>6.180000000000291</v>
      </c>
      <c r="K51" s="268">
        <f t="shared" si="7"/>
        <v>100.03635294117647</v>
      </c>
      <c r="L51" s="235">
        <f t="shared" si="4"/>
        <v>17000</v>
      </c>
      <c r="M51" s="235">
        <f t="shared" si="4"/>
        <v>17006.18</v>
      </c>
      <c r="N51" s="235"/>
      <c r="O51" s="229">
        <f t="shared" si="5"/>
        <v>6.180000000000291</v>
      </c>
      <c r="P51" s="242">
        <f t="shared" si="6"/>
        <v>100.03635294117647</v>
      </c>
    </row>
    <row r="52" spans="1:16" ht="26.25" x14ac:dyDescent="0.25">
      <c r="A52" s="176">
        <v>19010200</v>
      </c>
      <c r="B52" s="115" t="s">
        <v>332</v>
      </c>
      <c r="C52" s="231"/>
      <c r="D52" s="231"/>
      <c r="E52" s="231">
        <f t="shared" si="0"/>
        <v>0</v>
      </c>
      <c r="F52" s="243">
        <f t="shared" si="1"/>
        <v>0</v>
      </c>
      <c r="G52" s="258">
        <v>7000</v>
      </c>
      <c r="H52" s="259">
        <v>4757.5200000000004</v>
      </c>
      <c r="I52" s="260"/>
      <c r="J52" s="253">
        <f t="shared" si="3"/>
        <v>-2242.4799999999996</v>
      </c>
      <c r="K52" s="268">
        <f t="shared" si="7"/>
        <v>67.964571428571432</v>
      </c>
      <c r="L52" s="235">
        <f t="shared" si="4"/>
        <v>7000</v>
      </c>
      <c r="M52" s="235">
        <f t="shared" si="4"/>
        <v>4757.5200000000004</v>
      </c>
      <c r="N52" s="235"/>
      <c r="O52" s="229">
        <f t="shared" si="5"/>
        <v>-2242.4799999999996</v>
      </c>
      <c r="P52" s="242">
        <f t="shared" si="6"/>
        <v>67.964571428571432</v>
      </c>
    </row>
    <row r="53" spans="1:16" ht="51.75" x14ac:dyDescent="0.25">
      <c r="A53" s="176">
        <v>19010300</v>
      </c>
      <c r="B53" s="115" t="s">
        <v>333</v>
      </c>
      <c r="C53" s="231"/>
      <c r="D53" s="231"/>
      <c r="E53" s="231">
        <f t="shared" si="0"/>
        <v>0</v>
      </c>
      <c r="F53" s="243">
        <f t="shared" si="1"/>
        <v>0</v>
      </c>
      <c r="G53" s="258">
        <v>8500</v>
      </c>
      <c r="H53" s="259">
        <v>13937.22</v>
      </c>
      <c r="I53" s="260"/>
      <c r="J53" s="253">
        <f t="shared" si="3"/>
        <v>5437.2199999999993</v>
      </c>
      <c r="K53" s="268">
        <f t="shared" si="7"/>
        <v>163.96729411764704</v>
      </c>
      <c r="L53" s="235">
        <f t="shared" si="4"/>
        <v>8500</v>
      </c>
      <c r="M53" s="235">
        <f t="shared" si="4"/>
        <v>13937.22</v>
      </c>
      <c r="N53" s="235"/>
      <c r="O53" s="229">
        <f t="shared" si="5"/>
        <v>5437.2199999999993</v>
      </c>
      <c r="P53" s="242">
        <f t="shared" si="6"/>
        <v>163.96729411764704</v>
      </c>
    </row>
    <row r="54" spans="1:16" s="114" customFormat="1" x14ac:dyDescent="0.25">
      <c r="A54" s="112">
        <v>20000000</v>
      </c>
      <c r="B54" s="113" t="s">
        <v>334</v>
      </c>
      <c r="C54" s="230">
        <f>C55+C60+C72+C78+C71</f>
        <v>508600</v>
      </c>
      <c r="D54" s="230">
        <f>D55+D60+D72+D78</f>
        <v>644147.58000000007</v>
      </c>
      <c r="E54" s="230">
        <f t="shared" si="0"/>
        <v>135547.58000000007</v>
      </c>
      <c r="F54" s="242">
        <f t="shared" si="1"/>
        <v>126.65111679119153</v>
      </c>
      <c r="G54" s="251">
        <f>G55+G60+G72+G78</f>
        <v>4378243.5</v>
      </c>
      <c r="H54" s="251">
        <f>H55+H60+H72+H78</f>
        <v>7646966.7800000003</v>
      </c>
      <c r="I54" s="251">
        <f>I55+I60+I72+I78</f>
        <v>0</v>
      </c>
      <c r="J54" s="251">
        <f t="shared" si="3"/>
        <v>3268723.2800000003</v>
      </c>
      <c r="K54" s="269">
        <f t="shared" si="7"/>
        <v>174.6583254220557</v>
      </c>
      <c r="L54" s="230">
        <f t="shared" si="4"/>
        <v>4886843.5</v>
      </c>
      <c r="M54" s="230">
        <f t="shared" si="4"/>
        <v>8291114.3600000003</v>
      </c>
      <c r="N54" s="251">
        <f>N55+N60+N72+N78</f>
        <v>0</v>
      </c>
      <c r="O54" s="229">
        <f t="shared" si="5"/>
        <v>3404270.8600000003</v>
      </c>
      <c r="P54" s="242">
        <f t="shared" si="6"/>
        <v>169.66195786707721</v>
      </c>
    </row>
    <row r="55" spans="1:16" s="111" customFormat="1" ht="30" x14ac:dyDescent="0.25">
      <c r="A55" s="109">
        <v>21000000</v>
      </c>
      <c r="B55" s="110" t="s">
        <v>335</v>
      </c>
      <c r="C55" s="229">
        <f>C56</f>
        <v>118700</v>
      </c>
      <c r="D55" s="229">
        <f>D56</f>
        <v>134882.9</v>
      </c>
      <c r="E55" s="229">
        <f t="shared" si="0"/>
        <v>16182.899999999994</v>
      </c>
      <c r="F55" s="242">
        <f t="shared" si="1"/>
        <v>113.63344566133109</v>
      </c>
      <c r="G55" s="230">
        <f>G56+G59</f>
        <v>0</v>
      </c>
      <c r="H55" s="230">
        <f>H56+H59</f>
        <v>87646.5</v>
      </c>
      <c r="I55" s="254"/>
      <c r="J55" s="253">
        <f t="shared" si="3"/>
        <v>87646.5</v>
      </c>
      <c r="K55" s="268"/>
      <c r="L55" s="229">
        <f t="shared" si="4"/>
        <v>118700</v>
      </c>
      <c r="M55" s="229">
        <f t="shared" si="4"/>
        <v>222529.4</v>
      </c>
      <c r="N55" s="229"/>
      <c r="O55" s="229">
        <f t="shared" si="5"/>
        <v>103829.4</v>
      </c>
      <c r="P55" s="242">
        <f t="shared" si="6"/>
        <v>187.47211457455771</v>
      </c>
    </row>
    <row r="56" spans="1:16" s="111" customFormat="1" x14ac:dyDescent="0.25">
      <c r="A56" s="109">
        <v>21080000</v>
      </c>
      <c r="B56" s="110" t="s">
        <v>39</v>
      </c>
      <c r="C56" s="229">
        <f>C57+C58</f>
        <v>118700</v>
      </c>
      <c r="D56" s="229">
        <f>D57+D58</f>
        <v>134882.9</v>
      </c>
      <c r="E56" s="229">
        <f t="shared" si="0"/>
        <v>16182.899999999994</v>
      </c>
      <c r="F56" s="242">
        <f t="shared" si="1"/>
        <v>113.63344566133109</v>
      </c>
      <c r="G56" s="230">
        <f>G57+G58</f>
        <v>0</v>
      </c>
      <c r="H56" s="230">
        <f>H57+H58</f>
        <v>0</v>
      </c>
      <c r="I56" s="254"/>
      <c r="J56" s="253">
        <f t="shared" si="3"/>
        <v>0</v>
      </c>
      <c r="K56" s="268"/>
      <c r="L56" s="229">
        <f t="shared" si="4"/>
        <v>118700</v>
      </c>
      <c r="M56" s="229">
        <f t="shared" si="4"/>
        <v>134882.9</v>
      </c>
      <c r="N56" s="229"/>
      <c r="O56" s="229">
        <f t="shared" si="5"/>
        <v>16182.899999999994</v>
      </c>
      <c r="P56" s="242">
        <f t="shared" si="6"/>
        <v>113.63344566133108</v>
      </c>
    </row>
    <row r="57" spans="1:16" x14ac:dyDescent="0.25">
      <c r="A57" s="58">
        <v>21081100</v>
      </c>
      <c r="B57" s="115" t="s">
        <v>336</v>
      </c>
      <c r="C57" s="231">
        <v>16900</v>
      </c>
      <c r="D57" s="231">
        <v>117502.9</v>
      </c>
      <c r="E57" s="231">
        <f t="shared" si="0"/>
        <v>100602.9</v>
      </c>
      <c r="F57" s="243">
        <f t="shared" si="1"/>
        <v>695.28343195266268</v>
      </c>
      <c r="G57" s="213"/>
      <c r="H57" s="231"/>
      <c r="I57" s="255"/>
      <c r="J57" s="253">
        <f t="shared" si="3"/>
        <v>0</v>
      </c>
      <c r="K57" s="268"/>
      <c r="L57" s="235">
        <f t="shared" si="4"/>
        <v>16900</v>
      </c>
      <c r="M57" s="235">
        <f t="shared" si="4"/>
        <v>117502.9</v>
      </c>
      <c r="N57" s="235"/>
      <c r="O57" s="229">
        <f t="shared" si="5"/>
        <v>100602.9</v>
      </c>
      <c r="P57" s="242">
        <f t="shared" si="6"/>
        <v>695.28343195266268</v>
      </c>
    </row>
    <row r="58" spans="1:16" ht="39" x14ac:dyDescent="0.25">
      <c r="A58" s="58">
        <v>21081500</v>
      </c>
      <c r="B58" s="115" t="s">
        <v>337</v>
      </c>
      <c r="C58" s="231">
        <v>101800</v>
      </c>
      <c r="D58" s="231">
        <v>17380</v>
      </c>
      <c r="E58" s="231">
        <f t="shared" si="0"/>
        <v>-84420</v>
      </c>
      <c r="F58" s="243">
        <f t="shared" si="1"/>
        <v>17.072691552062867</v>
      </c>
      <c r="G58" s="213"/>
      <c r="H58" s="231"/>
      <c r="I58" s="255"/>
      <c r="J58" s="253">
        <f t="shared" si="3"/>
        <v>0</v>
      </c>
      <c r="K58" s="268"/>
      <c r="L58" s="235">
        <f t="shared" si="4"/>
        <v>101800</v>
      </c>
      <c r="M58" s="235">
        <f t="shared" si="4"/>
        <v>17380</v>
      </c>
      <c r="N58" s="235"/>
      <c r="O58" s="229">
        <f t="shared" si="5"/>
        <v>-84420</v>
      </c>
      <c r="P58" s="242">
        <f t="shared" si="6"/>
        <v>17.072691552062867</v>
      </c>
    </row>
    <row r="59" spans="1:16" ht="39" x14ac:dyDescent="0.25">
      <c r="A59" s="58">
        <v>21110000</v>
      </c>
      <c r="B59" s="115" t="s">
        <v>125</v>
      </c>
      <c r="C59" s="231"/>
      <c r="D59" s="231"/>
      <c r="E59" s="231">
        <f t="shared" si="0"/>
        <v>0</v>
      </c>
      <c r="F59" s="243">
        <f t="shared" si="1"/>
        <v>0</v>
      </c>
      <c r="G59" s="213">
        <v>0</v>
      </c>
      <c r="H59" s="231">
        <v>87646.5</v>
      </c>
      <c r="I59" s="255"/>
      <c r="J59" s="253">
        <f t="shared" si="3"/>
        <v>87646.5</v>
      </c>
      <c r="K59" s="268"/>
      <c r="L59" s="235">
        <f t="shared" si="4"/>
        <v>0</v>
      </c>
      <c r="M59" s="235">
        <f t="shared" si="4"/>
        <v>87646.5</v>
      </c>
      <c r="N59" s="235"/>
      <c r="O59" s="229">
        <f t="shared" si="5"/>
        <v>87646.5</v>
      </c>
      <c r="P59" s="242"/>
    </row>
    <row r="60" spans="1:16" s="111" customFormat="1" ht="30" x14ac:dyDescent="0.25">
      <c r="A60" s="109">
        <v>22000000</v>
      </c>
      <c r="B60" s="110" t="s">
        <v>338</v>
      </c>
      <c r="C60" s="229">
        <f>C61+C65+C67+C71</f>
        <v>389900</v>
      </c>
      <c r="D60" s="229">
        <f>D61+D65+D67+D71</f>
        <v>425815.31000000006</v>
      </c>
      <c r="E60" s="229">
        <f t="shared" si="0"/>
        <v>35915.310000000056</v>
      </c>
      <c r="F60" s="242">
        <f t="shared" si="1"/>
        <v>109.2114157476276</v>
      </c>
      <c r="G60" s="230">
        <f>G61+G65+G67</f>
        <v>0</v>
      </c>
      <c r="H60" s="230">
        <f>H61+H65+H67</f>
        <v>0</v>
      </c>
      <c r="I60" s="254"/>
      <c r="J60" s="253">
        <f t="shared" si="3"/>
        <v>0</v>
      </c>
      <c r="K60" s="268"/>
      <c r="L60" s="229">
        <f t="shared" si="4"/>
        <v>389900</v>
      </c>
      <c r="M60" s="229">
        <f t="shared" si="4"/>
        <v>425815.31000000006</v>
      </c>
      <c r="N60" s="229"/>
      <c r="O60" s="229">
        <f t="shared" si="5"/>
        <v>35915.310000000056</v>
      </c>
      <c r="P60" s="242">
        <f t="shared" si="6"/>
        <v>109.21141574762761</v>
      </c>
    </row>
    <row r="61" spans="1:16" s="111" customFormat="1" x14ac:dyDescent="0.25">
      <c r="A61" s="109">
        <v>22010000</v>
      </c>
      <c r="B61" s="110" t="s">
        <v>43</v>
      </c>
      <c r="C61" s="229">
        <f>C62+C63+C64</f>
        <v>329200</v>
      </c>
      <c r="D61" s="229">
        <f>D62+D63+D64</f>
        <v>364029.03</v>
      </c>
      <c r="E61" s="229">
        <f t="shared" si="0"/>
        <v>34829.030000000028</v>
      </c>
      <c r="F61" s="242">
        <f t="shared" si="1"/>
        <v>110.57989975698663</v>
      </c>
      <c r="G61" s="230">
        <f>G62+G63+G64</f>
        <v>0</v>
      </c>
      <c r="H61" s="230">
        <f>H62+H63+H64</f>
        <v>0</v>
      </c>
      <c r="I61" s="254"/>
      <c r="J61" s="253">
        <f t="shared" si="3"/>
        <v>0</v>
      </c>
      <c r="K61" s="268"/>
      <c r="L61" s="229">
        <f t="shared" si="4"/>
        <v>329200</v>
      </c>
      <c r="M61" s="229">
        <f t="shared" si="4"/>
        <v>364029.03</v>
      </c>
      <c r="N61" s="229"/>
      <c r="O61" s="229">
        <f t="shared" si="5"/>
        <v>34829.030000000028</v>
      </c>
      <c r="P61" s="242">
        <f t="shared" si="6"/>
        <v>110.57989975698665</v>
      </c>
    </row>
    <row r="62" spans="1:16" ht="39" x14ac:dyDescent="0.25">
      <c r="A62" s="58">
        <v>22010300</v>
      </c>
      <c r="B62" s="115" t="s">
        <v>339</v>
      </c>
      <c r="C62" s="231">
        <v>19000</v>
      </c>
      <c r="D62" s="231">
        <v>42982</v>
      </c>
      <c r="E62" s="231">
        <f t="shared" si="0"/>
        <v>23982</v>
      </c>
      <c r="F62" s="243">
        <f t="shared" si="1"/>
        <v>226.22105263157897</v>
      </c>
      <c r="G62" s="213"/>
      <c r="H62" s="231"/>
      <c r="I62" s="255"/>
      <c r="J62" s="253">
        <f t="shared" si="3"/>
        <v>0</v>
      </c>
      <c r="K62" s="268"/>
      <c r="L62" s="235">
        <f t="shared" si="4"/>
        <v>19000</v>
      </c>
      <c r="M62" s="235">
        <f t="shared" si="4"/>
        <v>42982</v>
      </c>
      <c r="N62" s="235"/>
      <c r="O62" s="229">
        <f t="shared" si="5"/>
        <v>23982</v>
      </c>
      <c r="P62" s="242">
        <f t="shared" si="6"/>
        <v>226.22105263157894</v>
      </c>
    </row>
    <row r="63" spans="1:16" x14ac:dyDescent="0.25">
      <c r="A63" s="58">
        <v>22012500</v>
      </c>
      <c r="B63" s="115" t="s">
        <v>36</v>
      </c>
      <c r="C63" s="231">
        <v>220000</v>
      </c>
      <c r="D63" s="231">
        <v>195437.03</v>
      </c>
      <c r="E63" s="231">
        <f t="shared" si="0"/>
        <v>-24562.97</v>
      </c>
      <c r="F63" s="243">
        <f t="shared" si="1"/>
        <v>88.835013636363641</v>
      </c>
      <c r="G63" s="213"/>
      <c r="H63" s="231"/>
      <c r="I63" s="255"/>
      <c r="J63" s="253">
        <f t="shared" si="3"/>
        <v>0</v>
      </c>
      <c r="K63" s="268"/>
      <c r="L63" s="235">
        <f t="shared" si="4"/>
        <v>220000</v>
      </c>
      <c r="M63" s="235">
        <f t="shared" si="4"/>
        <v>195437.03</v>
      </c>
      <c r="N63" s="235"/>
      <c r="O63" s="229">
        <f t="shared" si="5"/>
        <v>-24562.97</v>
      </c>
      <c r="P63" s="242">
        <f t="shared" si="6"/>
        <v>88.835013636363641</v>
      </c>
    </row>
    <row r="64" spans="1:16" ht="26.25" x14ac:dyDescent="0.25">
      <c r="A64" s="58">
        <v>22012600</v>
      </c>
      <c r="B64" s="115" t="s">
        <v>340</v>
      </c>
      <c r="C64" s="231">
        <v>90200</v>
      </c>
      <c r="D64" s="231">
        <v>125610</v>
      </c>
      <c r="E64" s="231">
        <f t="shared" si="0"/>
        <v>35410</v>
      </c>
      <c r="F64" s="243">
        <f t="shared" si="1"/>
        <v>139.25720620842571</v>
      </c>
      <c r="G64" s="213"/>
      <c r="H64" s="231"/>
      <c r="I64" s="255"/>
      <c r="J64" s="253">
        <f t="shared" si="3"/>
        <v>0</v>
      </c>
      <c r="K64" s="268"/>
      <c r="L64" s="235">
        <f t="shared" si="4"/>
        <v>90200</v>
      </c>
      <c r="M64" s="235">
        <f t="shared" si="4"/>
        <v>125610</v>
      </c>
      <c r="N64" s="235"/>
      <c r="O64" s="229">
        <f t="shared" si="5"/>
        <v>35410</v>
      </c>
      <c r="P64" s="242">
        <f t="shared" si="6"/>
        <v>139.25720620842571</v>
      </c>
    </row>
    <row r="65" spans="1:16" s="111" customFormat="1" ht="50.25" hidden="1" customHeight="1" x14ac:dyDescent="0.25">
      <c r="A65" s="109">
        <v>22080000</v>
      </c>
      <c r="B65" s="110" t="s">
        <v>341</v>
      </c>
      <c r="C65" s="229">
        <f>C66</f>
        <v>0</v>
      </c>
      <c r="D65" s="229">
        <f>D66</f>
        <v>0</v>
      </c>
      <c r="E65" s="229">
        <f t="shared" si="0"/>
        <v>0</v>
      </c>
      <c r="F65" s="242">
        <f t="shared" si="1"/>
        <v>0</v>
      </c>
      <c r="G65" s="230">
        <f>G66</f>
        <v>0</v>
      </c>
      <c r="H65" s="230">
        <f>H66</f>
        <v>0</v>
      </c>
      <c r="I65" s="254"/>
      <c r="J65" s="253">
        <f t="shared" si="3"/>
        <v>0</v>
      </c>
      <c r="K65" s="268"/>
      <c r="L65" s="229">
        <f t="shared" si="4"/>
        <v>0</v>
      </c>
      <c r="M65" s="229">
        <f t="shared" si="4"/>
        <v>0</v>
      </c>
      <c r="N65" s="229"/>
      <c r="O65" s="229">
        <f t="shared" si="5"/>
        <v>0</v>
      </c>
      <c r="P65" s="242"/>
    </row>
    <row r="66" spans="1:16" ht="43.5" customHeight="1" x14ac:dyDescent="0.25">
      <c r="A66" s="58">
        <v>22080400</v>
      </c>
      <c r="B66" s="115" t="s">
        <v>342</v>
      </c>
      <c r="C66" s="231">
        <v>0</v>
      </c>
      <c r="D66" s="231"/>
      <c r="E66" s="231">
        <f t="shared" si="0"/>
        <v>0</v>
      </c>
      <c r="F66" s="243">
        <f t="shared" si="1"/>
        <v>0</v>
      </c>
      <c r="G66" s="213"/>
      <c r="H66" s="231"/>
      <c r="I66" s="255"/>
      <c r="J66" s="253">
        <f t="shared" si="3"/>
        <v>0</v>
      </c>
      <c r="K66" s="268"/>
      <c r="L66" s="235">
        <f t="shared" si="4"/>
        <v>0</v>
      </c>
      <c r="M66" s="235">
        <f t="shared" si="4"/>
        <v>0</v>
      </c>
      <c r="N66" s="235"/>
      <c r="O66" s="229">
        <f t="shared" si="5"/>
        <v>0</v>
      </c>
      <c r="P66" s="242"/>
    </row>
    <row r="67" spans="1:16" s="111" customFormat="1" x14ac:dyDescent="0.25">
      <c r="A67" s="109">
        <v>22090000</v>
      </c>
      <c r="B67" s="110" t="s">
        <v>343</v>
      </c>
      <c r="C67" s="229">
        <f>C68+C69+C70</f>
        <v>60700</v>
      </c>
      <c r="D67" s="229">
        <f>D68+D69+D70</f>
        <v>61786.28</v>
      </c>
      <c r="E67" s="229">
        <f t="shared" si="0"/>
        <v>1086.2799999999988</v>
      </c>
      <c r="F67" s="242">
        <f t="shared" si="1"/>
        <v>101.7895881383855</v>
      </c>
      <c r="G67" s="230">
        <f>G68+G69+G70</f>
        <v>0</v>
      </c>
      <c r="H67" s="230">
        <f>H68+H69+H70</f>
        <v>0</v>
      </c>
      <c r="I67" s="254"/>
      <c r="J67" s="253">
        <f t="shared" si="3"/>
        <v>0</v>
      </c>
      <c r="K67" s="268"/>
      <c r="L67" s="229">
        <f t="shared" si="4"/>
        <v>60700</v>
      </c>
      <c r="M67" s="229">
        <f t="shared" si="4"/>
        <v>61786.28</v>
      </c>
      <c r="N67" s="229"/>
      <c r="O67" s="229">
        <f t="shared" si="5"/>
        <v>1086.2799999999988</v>
      </c>
      <c r="P67" s="242">
        <f t="shared" si="6"/>
        <v>101.7895881383855</v>
      </c>
    </row>
    <row r="68" spans="1:16" ht="41.25" customHeight="1" x14ac:dyDescent="0.25">
      <c r="A68" s="58">
        <v>22090100</v>
      </c>
      <c r="B68" s="115" t="s">
        <v>344</v>
      </c>
      <c r="C68" s="231">
        <v>60700</v>
      </c>
      <c r="D68" s="231">
        <v>60613.279999999999</v>
      </c>
      <c r="E68" s="231">
        <f t="shared" si="0"/>
        <v>-86.720000000001164</v>
      </c>
      <c r="F68" s="243">
        <f t="shared" si="1"/>
        <v>99.857133443163093</v>
      </c>
      <c r="G68" s="213"/>
      <c r="H68" s="231"/>
      <c r="I68" s="255"/>
      <c r="J68" s="253">
        <f t="shared" si="3"/>
        <v>0</v>
      </c>
      <c r="K68" s="268"/>
      <c r="L68" s="235">
        <f t="shared" si="4"/>
        <v>60700</v>
      </c>
      <c r="M68" s="235">
        <f t="shared" si="4"/>
        <v>60613.279999999999</v>
      </c>
      <c r="N68" s="235"/>
      <c r="O68" s="229">
        <f t="shared" si="5"/>
        <v>-86.720000000001164</v>
      </c>
      <c r="P68" s="242">
        <f t="shared" si="6"/>
        <v>99.857133443163093</v>
      </c>
    </row>
    <row r="69" spans="1:16" ht="33.75" hidden="1" customHeight="1" x14ac:dyDescent="0.25">
      <c r="A69" s="58">
        <v>22090200</v>
      </c>
      <c r="B69" s="115" t="s">
        <v>345</v>
      </c>
      <c r="C69" s="231">
        <v>0</v>
      </c>
      <c r="D69" s="231"/>
      <c r="E69" s="231">
        <f t="shared" si="0"/>
        <v>0</v>
      </c>
      <c r="F69" s="243">
        <f t="shared" si="1"/>
        <v>0</v>
      </c>
      <c r="G69" s="213"/>
      <c r="H69" s="231"/>
      <c r="I69" s="255"/>
      <c r="J69" s="253">
        <f t="shared" si="3"/>
        <v>0</v>
      </c>
      <c r="K69" s="268"/>
      <c r="L69" s="235">
        <f t="shared" si="4"/>
        <v>0</v>
      </c>
      <c r="M69" s="235">
        <f t="shared" si="4"/>
        <v>0</v>
      </c>
      <c r="N69" s="235"/>
      <c r="O69" s="229">
        <f t="shared" si="5"/>
        <v>0</v>
      </c>
      <c r="P69" s="242" t="e">
        <f t="shared" si="6"/>
        <v>#DIV/0!</v>
      </c>
    </row>
    <row r="70" spans="1:16" ht="42.75" customHeight="1" x14ac:dyDescent="0.25">
      <c r="A70" s="58">
        <v>22090400</v>
      </c>
      <c r="B70" s="115" t="s">
        <v>346</v>
      </c>
      <c r="C70" s="231">
        <v>0</v>
      </c>
      <c r="D70" s="231">
        <v>1173</v>
      </c>
      <c r="E70" s="231">
        <f t="shared" si="0"/>
        <v>1173</v>
      </c>
      <c r="F70" s="243">
        <f t="shared" si="1"/>
        <v>0</v>
      </c>
      <c r="G70" s="213"/>
      <c r="H70" s="231"/>
      <c r="I70" s="255"/>
      <c r="J70" s="253">
        <f t="shared" si="3"/>
        <v>0</v>
      </c>
      <c r="K70" s="268"/>
      <c r="L70" s="235">
        <f t="shared" si="4"/>
        <v>0</v>
      </c>
      <c r="M70" s="235">
        <f t="shared" si="4"/>
        <v>1173</v>
      </c>
      <c r="N70" s="235"/>
      <c r="O70" s="229">
        <f t="shared" si="5"/>
        <v>1173</v>
      </c>
      <c r="P70" s="242"/>
    </row>
    <row r="71" spans="1:16" ht="4.5" hidden="1" customHeight="1" x14ac:dyDescent="0.25">
      <c r="A71" s="58">
        <v>22130000</v>
      </c>
      <c r="B71" s="115" t="s">
        <v>363</v>
      </c>
      <c r="C71" s="231"/>
      <c r="D71" s="231"/>
      <c r="E71" s="231">
        <f t="shared" si="0"/>
        <v>0</v>
      </c>
      <c r="F71" s="243">
        <f t="shared" si="1"/>
        <v>0</v>
      </c>
      <c r="G71" s="213"/>
      <c r="H71" s="231"/>
      <c r="I71" s="255"/>
      <c r="J71" s="253"/>
      <c r="K71" s="268"/>
      <c r="L71" s="235">
        <f t="shared" si="4"/>
        <v>0</v>
      </c>
      <c r="M71" s="235">
        <f t="shared" si="4"/>
        <v>0</v>
      </c>
      <c r="N71" s="235"/>
      <c r="O71" s="229">
        <f t="shared" si="5"/>
        <v>0</v>
      </c>
      <c r="P71" s="242"/>
    </row>
    <row r="72" spans="1:16" s="111" customFormat="1" x14ac:dyDescent="0.25">
      <c r="A72" s="109">
        <v>24000000</v>
      </c>
      <c r="B72" s="110" t="s">
        <v>41</v>
      </c>
      <c r="C72" s="229">
        <f>C73+C77</f>
        <v>0</v>
      </c>
      <c r="D72" s="229">
        <f>D73+D77</f>
        <v>83449.37</v>
      </c>
      <c r="E72" s="229">
        <f t="shared" si="0"/>
        <v>83449.37</v>
      </c>
      <c r="F72" s="242">
        <f t="shared" si="1"/>
        <v>0</v>
      </c>
      <c r="G72" s="251">
        <f>G73+G77</f>
        <v>0</v>
      </c>
      <c r="H72" s="251">
        <f>H73+H77</f>
        <v>9105.86</v>
      </c>
      <c r="I72" s="252">
        <f>I73+I77</f>
        <v>0</v>
      </c>
      <c r="J72" s="253">
        <f t="shared" si="3"/>
        <v>9105.86</v>
      </c>
      <c r="K72" s="268"/>
      <c r="L72" s="229">
        <f t="shared" si="4"/>
        <v>0</v>
      </c>
      <c r="M72" s="229">
        <f t="shared" si="4"/>
        <v>92555.23</v>
      </c>
      <c r="N72" s="252">
        <f>N73+N77</f>
        <v>0</v>
      </c>
      <c r="O72" s="229">
        <f t="shared" si="5"/>
        <v>92555.23</v>
      </c>
      <c r="P72" s="242"/>
    </row>
    <row r="73" spans="1:16" s="111" customFormat="1" x14ac:dyDescent="0.25">
      <c r="A73" s="109">
        <v>24060000</v>
      </c>
      <c r="B73" s="110" t="s">
        <v>39</v>
      </c>
      <c r="C73" s="229">
        <f>C74+C76</f>
        <v>0</v>
      </c>
      <c r="D73" s="229">
        <f>D74+D76</f>
        <v>83449.37</v>
      </c>
      <c r="E73" s="229">
        <f t="shared" si="0"/>
        <v>83449.37</v>
      </c>
      <c r="F73" s="242">
        <f t="shared" si="1"/>
        <v>0</v>
      </c>
      <c r="G73" s="251">
        <f>G74+G76</f>
        <v>0</v>
      </c>
      <c r="H73" s="251">
        <f>H74+H76+H75</f>
        <v>9105.86</v>
      </c>
      <c r="I73" s="252"/>
      <c r="J73" s="253">
        <f t="shared" si="3"/>
        <v>9105.86</v>
      </c>
      <c r="K73" s="268"/>
      <c r="L73" s="229">
        <f t="shared" si="4"/>
        <v>0</v>
      </c>
      <c r="M73" s="229">
        <f t="shared" si="4"/>
        <v>92555.23</v>
      </c>
      <c r="N73" s="229"/>
      <c r="O73" s="229">
        <f t="shared" si="5"/>
        <v>92555.23</v>
      </c>
      <c r="P73" s="242"/>
    </row>
    <row r="74" spans="1:16" x14ac:dyDescent="0.25">
      <c r="A74" s="58">
        <v>24060300</v>
      </c>
      <c r="B74" s="115" t="s">
        <v>39</v>
      </c>
      <c r="C74" s="231">
        <v>0</v>
      </c>
      <c r="D74" s="231">
        <v>32540.91</v>
      </c>
      <c r="E74" s="231">
        <f t="shared" ref="E74:E113" si="8">D74-C74</f>
        <v>32540.91</v>
      </c>
      <c r="F74" s="243">
        <f t="shared" ref="F74:F113" si="9">IF(C74=0,0,D74/C74*100)</f>
        <v>0</v>
      </c>
      <c r="G74" s="213"/>
      <c r="H74" s="231"/>
      <c r="I74" s="255"/>
      <c r="J74" s="253">
        <f t="shared" si="3"/>
        <v>0</v>
      </c>
      <c r="K74" s="268"/>
      <c r="L74" s="235">
        <f t="shared" si="4"/>
        <v>0</v>
      </c>
      <c r="M74" s="235">
        <f t="shared" si="4"/>
        <v>32540.91</v>
      </c>
      <c r="N74" s="235"/>
      <c r="O74" s="229">
        <f t="shared" si="5"/>
        <v>32540.91</v>
      </c>
      <c r="P74" s="242"/>
    </row>
    <row r="75" spans="1:16" ht="51.75" x14ac:dyDescent="0.25">
      <c r="A75" s="58">
        <v>24062100</v>
      </c>
      <c r="B75" s="115" t="s">
        <v>347</v>
      </c>
      <c r="C75" s="231"/>
      <c r="D75" s="231"/>
      <c r="E75" s="231"/>
      <c r="F75" s="243"/>
      <c r="G75" s="213">
        <v>0</v>
      </c>
      <c r="H75" s="231">
        <v>9105.86</v>
      </c>
      <c r="I75" s="255"/>
      <c r="J75" s="253">
        <f t="shared" si="3"/>
        <v>9105.86</v>
      </c>
      <c r="K75" s="268"/>
      <c r="L75" s="235">
        <f t="shared" ref="L75" si="10">C75+G75</f>
        <v>0</v>
      </c>
      <c r="M75" s="235">
        <f t="shared" ref="M75" si="11">D75+H75</f>
        <v>9105.86</v>
      </c>
      <c r="N75" s="235"/>
      <c r="O75" s="229">
        <f t="shared" ref="O75:O113" si="12">M75-L75</f>
        <v>9105.86</v>
      </c>
      <c r="P75" s="242"/>
    </row>
    <row r="76" spans="1:16" ht="78" customHeight="1" x14ac:dyDescent="0.25">
      <c r="A76" s="176">
        <v>24062200</v>
      </c>
      <c r="B76" s="115" t="s">
        <v>505</v>
      </c>
      <c r="C76" s="231">
        <v>0</v>
      </c>
      <c r="D76" s="231">
        <v>50908.46</v>
      </c>
      <c r="E76" s="231">
        <f t="shared" si="8"/>
        <v>50908.46</v>
      </c>
      <c r="F76" s="243">
        <f t="shared" si="9"/>
        <v>0</v>
      </c>
      <c r="G76" s="258"/>
      <c r="H76" s="259"/>
      <c r="I76" s="260"/>
      <c r="J76" s="253">
        <f t="shared" si="3"/>
        <v>0</v>
      </c>
      <c r="K76" s="268"/>
      <c r="L76" s="235">
        <f t="shared" ref="L76:N113" si="13">C76+G76</f>
        <v>0</v>
      </c>
      <c r="M76" s="235">
        <f t="shared" si="13"/>
        <v>50908.46</v>
      </c>
      <c r="N76" s="235"/>
      <c r="O76" s="229">
        <f t="shared" si="12"/>
        <v>50908.46</v>
      </c>
      <c r="P76" s="242"/>
    </row>
    <row r="77" spans="1:16" s="111" customFormat="1" ht="29.25" customHeight="1" x14ac:dyDescent="0.25">
      <c r="A77" s="175">
        <v>24170000</v>
      </c>
      <c r="B77" s="110" t="s">
        <v>96</v>
      </c>
      <c r="C77" s="229"/>
      <c r="D77" s="229"/>
      <c r="E77" s="229">
        <f t="shared" si="8"/>
        <v>0</v>
      </c>
      <c r="F77" s="242">
        <f t="shared" si="9"/>
        <v>0</v>
      </c>
      <c r="G77" s="261">
        <v>0</v>
      </c>
      <c r="H77" s="261"/>
      <c r="I77" s="261"/>
      <c r="J77" s="253">
        <f t="shared" si="3"/>
        <v>0</v>
      </c>
      <c r="K77" s="268"/>
      <c r="L77" s="229">
        <f t="shared" si="13"/>
        <v>0</v>
      </c>
      <c r="M77" s="229">
        <f t="shared" si="13"/>
        <v>0</v>
      </c>
      <c r="N77" s="275"/>
      <c r="O77" s="229">
        <f t="shared" si="12"/>
        <v>0</v>
      </c>
      <c r="P77" s="242"/>
    </row>
    <row r="78" spans="1:16" s="111" customFormat="1" ht="28.5" customHeight="1" x14ac:dyDescent="0.25">
      <c r="A78" s="175">
        <v>25000000</v>
      </c>
      <c r="B78" s="110" t="s">
        <v>289</v>
      </c>
      <c r="C78" s="229">
        <f>C79+C83</f>
        <v>0</v>
      </c>
      <c r="D78" s="229">
        <f>D79+D83</f>
        <v>0</v>
      </c>
      <c r="E78" s="229">
        <f t="shared" si="8"/>
        <v>0</v>
      </c>
      <c r="F78" s="242">
        <f t="shared" si="9"/>
        <v>0</v>
      </c>
      <c r="G78" s="251">
        <f>G79+G83</f>
        <v>4378243.5</v>
      </c>
      <c r="H78" s="251">
        <f>H79+H83</f>
        <v>7550214.4199999999</v>
      </c>
      <c r="I78" s="252"/>
      <c r="J78" s="253">
        <f t="shared" si="3"/>
        <v>3171970.92</v>
      </c>
      <c r="K78" s="268">
        <f t="shared" ref="K78:K85" si="14">H78/G78%</f>
        <v>172.44848122312064</v>
      </c>
      <c r="L78" s="229">
        <f t="shared" si="13"/>
        <v>4378243.5</v>
      </c>
      <c r="M78" s="229">
        <f t="shared" si="13"/>
        <v>7550214.4199999999</v>
      </c>
      <c r="N78" s="229"/>
      <c r="O78" s="229">
        <f t="shared" si="12"/>
        <v>3171970.92</v>
      </c>
      <c r="P78" s="242">
        <f t="shared" ref="P78:P113" si="15">M78/L78%</f>
        <v>172.44848122312064</v>
      </c>
    </row>
    <row r="79" spans="1:16" s="111" customFormat="1" ht="45" x14ac:dyDescent="0.25">
      <c r="A79" s="175">
        <v>25010000</v>
      </c>
      <c r="B79" s="110" t="s">
        <v>290</v>
      </c>
      <c r="C79" s="229">
        <f>C80+C81+C82</f>
        <v>0</v>
      </c>
      <c r="D79" s="229">
        <f>D80+D81+D82</f>
        <v>0</v>
      </c>
      <c r="E79" s="229">
        <f t="shared" si="8"/>
        <v>0</v>
      </c>
      <c r="F79" s="242">
        <f t="shared" si="9"/>
        <v>0</v>
      </c>
      <c r="G79" s="251">
        <f>G80+G81+G82</f>
        <v>918242.7</v>
      </c>
      <c r="H79" s="251">
        <f>H80+H81+H82</f>
        <v>629931.81999999995</v>
      </c>
      <c r="I79" s="252"/>
      <c r="J79" s="253">
        <f t="shared" si="3"/>
        <v>-288310.88</v>
      </c>
      <c r="K79" s="268">
        <f t="shared" si="14"/>
        <v>68.601887061013386</v>
      </c>
      <c r="L79" s="229">
        <f t="shared" si="13"/>
        <v>918242.7</v>
      </c>
      <c r="M79" s="229">
        <f t="shared" si="13"/>
        <v>629931.81999999995</v>
      </c>
      <c r="N79" s="229"/>
      <c r="O79" s="229">
        <f t="shared" si="12"/>
        <v>-288310.88</v>
      </c>
      <c r="P79" s="242">
        <f t="shared" si="15"/>
        <v>68.601887061013386</v>
      </c>
    </row>
    <row r="80" spans="1:16" ht="26.25" x14ac:dyDescent="0.25">
      <c r="A80" s="176">
        <v>25010100</v>
      </c>
      <c r="B80" s="115" t="s">
        <v>348</v>
      </c>
      <c r="C80" s="231"/>
      <c r="D80" s="231"/>
      <c r="E80" s="231">
        <f t="shared" si="8"/>
        <v>0</v>
      </c>
      <c r="F80" s="243">
        <f t="shared" si="9"/>
        <v>0</v>
      </c>
      <c r="G80" s="258">
        <v>892161.5</v>
      </c>
      <c r="H80" s="259">
        <v>567595.84</v>
      </c>
      <c r="I80" s="260"/>
      <c r="J80" s="253">
        <f t="shared" si="3"/>
        <v>-324565.66000000003</v>
      </c>
      <c r="K80" s="268">
        <f t="shared" si="14"/>
        <v>63.620301929639417</v>
      </c>
      <c r="L80" s="235">
        <f t="shared" si="13"/>
        <v>892161.5</v>
      </c>
      <c r="M80" s="235">
        <f t="shared" si="13"/>
        <v>567595.84</v>
      </c>
      <c r="N80" s="235"/>
      <c r="O80" s="229">
        <f t="shared" si="12"/>
        <v>-324565.66000000003</v>
      </c>
      <c r="P80" s="242">
        <f t="shared" si="15"/>
        <v>63.620301929639417</v>
      </c>
    </row>
    <row r="81" spans="1:16" x14ac:dyDescent="0.25">
      <c r="A81" s="176">
        <v>25010300</v>
      </c>
      <c r="B81" s="115" t="s">
        <v>126</v>
      </c>
      <c r="C81" s="231"/>
      <c r="D81" s="231"/>
      <c r="E81" s="231">
        <f t="shared" si="8"/>
        <v>0</v>
      </c>
      <c r="F81" s="243">
        <f t="shared" si="9"/>
        <v>0</v>
      </c>
      <c r="G81" s="258">
        <v>16818</v>
      </c>
      <c r="H81" s="259">
        <v>16964.13</v>
      </c>
      <c r="I81" s="260"/>
      <c r="J81" s="253">
        <f t="shared" si="3"/>
        <v>146.13000000000102</v>
      </c>
      <c r="K81" s="268">
        <f t="shared" si="14"/>
        <v>100.86889047449162</v>
      </c>
      <c r="L81" s="235">
        <f t="shared" si="13"/>
        <v>16818</v>
      </c>
      <c r="M81" s="235">
        <f t="shared" si="13"/>
        <v>16964.13</v>
      </c>
      <c r="N81" s="235"/>
      <c r="O81" s="229">
        <f t="shared" si="12"/>
        <v>146.13000000000102</v>
      </c>
      <c r="P81" s="242">
        <f t="shared" si="15"/>
        <v>100.86889047449162</v>
      </c>
    </row>
    <row r="82" spans="1:16" ht="39" x14ac:dyDescent="0.25">
      <c r="A82" s="176">
        <v>25010400</v>
      </c>
      <c r="B82" s="115" t="s">
        <v>349</v>
      </c>
      <c r="C82" s="231"/>
      <c r="D82" s="231"/>
      <c r="E82" s="231">
        <f t="shared" si="8"/>
        <v>0</v>
      </c>
      <c r="F82" s="243">
        <f t="shared" si="9"/>
        <v>0</v>
      </c>
      <c r="G82" s="258">
        <v>9263.2000000000007</v>
      </c>
      <c r="H82" s="259">
        <v>45371.85</v>
      </c>
      <c r="I82" s="260"/>
      <c r="J82" s="253">
        <f t="shared" si="3"/>
        <v>36108.649999999994</v>
      </c>
      <c r="K82" s="268">
        <f t="shared" si="14"/>
        <v>489.80751792037307</v>
      </c>
      <c r="L82" s="235">
        <f t="shared" si="13"/>
        <v>9263.2000000000007</v>
      </c>
      <c r="M82" s="235">
        <f t="shared" si="13"/>
        <v>45371.85</v>
      </c>
      <c r="N82" s="235"/>
      <c r="O82" s="229">
        <f t="shared" si="12"/>
        <v>36108.649999999994</v>
      </c>
      <c r="P82" s="242">
        <f t="shared" si="15"/>
        <v>489.80751792037307</v>
      </c>
    </row>
    <row r="83" spans="1:16" s="111" customFormat="1" ht="30" x14ac:dyDescent="0.25">
      <c r="A83" s="175">
        <v>25020000</v>
      </c>
      <c r="B83" s="110" t="s">
        <v>350</v>
      </c>
      <c r="C83" s="229">
        <f>C84+C85</f>
        <v>0</v>
      </c>
      <c r="D83" s="229">
        <f>D84+D85</f>
        <v>0</v>
      </c>
      <c r="E83" s="229">
        <f t="shared" si="8"/>
        <v>0</v>
      </c>
      <c r="F83" s="242">
        <f t="shared" si="9"/>
        <v>0</v>
      </c>
      <c r="G83" s="251">
        <f>G84+G85</f>
        <v>3460000.8</v>
      </c>
      <c r="H83" s="251">
        <f>H84+H85</f>
        <v>6920282.5999999996</v>
      </c>
      <c r="I83" s="252"/>
      <c r="J83" s="253">
        <f t="shared" si="3"/>
        <v>3460281.8</v>
      </c>
      <c r="K83" s="268">
        <f t="shared" si="14"/>
        <v>200.00812138540545</v>
      </c>
      <c r="L83" s="229">
        <f t="shared" si="13"/>
        <v>3460000.8</v>
      </c>
      <c r="M83" s="229">
        <f t="shared" si="13"/>
        <v>6920282.5999999996</v>
      </c>
      <c r="N83" s="229"/>
      <c r="O83" s="229">
        <f t="shared" si="12"/>
        <v>3460281.8</v>
      </c>
      <c r="P83" s="242">
        <f t="shared" si="15"/>
        <v>200.00812138540545</v>
      </c>
    </row>
    <row r="84" spans="1:16" s="118" customFormat="1" x14ac:dyDescent="0.25">
      <c r="A84" s="177">
        <v>25020100</v>
      </c>
      <c r="B84" s="120" t="s">
        <v>100</v>
      </c>
      <c r="C84" s="235"/>
      <c r="D84" s="235"/>
      <c r="E84" s="235">
        <f t="shared" si="8"/>
        <v>0</v>
      </c>
      <c r="F84" s="246">
        <f t="shared" si="9"/>
        <v>0</v>
      </c>
      <c r="G84" s="257">
        <v>1507716.3</v>
      </c>
      <c r="H84" s="262">
        <v>3015713.59</v>
      </c>
      <c r="I84" s="260"/>
      <c r="J84" s="253">
        <f t="shared" si="3"/>
        <v>1507997.2899999998</v>
      </c>
      <c r="K84" s="268">
        <f t="shared" si="14"/>
        <v>200.01863679526446</v>
      </c>
      <c r="L84" s="235">
        <f t="shared" si="13"/>
        <v>1507716.3</v>
      </c>
      <c r="M84" s="235">
        <f t="shared" si="13"/>
        <v>3015713.59</v>
      </c>
      <c r="N84" s="235"/>
      <c r="O84" s="229">
        <f t="shared" si="12"/>
        <v>1507997.2899999998</v>
      </c>
      <c r="P84" s="242">
        <f t="shared" si="15"/>
        <v>200.01863679526446</v>
      </c>
    </row>
    <row r="85" spans="1:16" ht="77.25" x14ac:dyDescent="0.25">
      <c r="A85" s="176">
        <v>25020200</v>
      </c>
      <c r="B85" s="115" t="s">
        <v>351</v>
      </c>
      <c r="C85" s="231"/>
      <c r="D85" s="231"/>
      <c r="E85" s="231">
        <f t="shared" si="8"/>
        <v>0</v>
      </c>
      <c r="F85" s="243">
        <f t="shared" si="9"/>
        <v>0</v>
      </c>
      <c r="G85" s="258">
        <v>1952284.5</v>
      </c>
      <c r="H85" s="259">
        <v>3904569.01</v>
      </c>
      <c r="I85" s="260"/>
      <c r="J85" s="253">
        <f t="shared" ref="J85:J113" si="16">H85-G85</f>
        <v>1952284.5099999998</v>
      </c>
      <c r="K85" s="268">
        <f t="shared" si="14"/>
        <v>200.0000005122204</v>
      </c>
      <c r="L85" s="235">
        <f t="shared" si="13"/>
        <v>1952284.5</v>
      </c>
      <c r="M85" s="235">
        <f t="shared" si="13"/>
        <v>3904569.01</v>
      </c>
      <c r="N85" s="235"/>
      <c r="O85" s="229">
        <f t="shared" si="12"/>
        <v>1952284.5099999998</v>
      </c>
      <c r="P85" s="242">
        <f t="shared" si="15"/>
        <v>200.0000005122204</v>
      </c>
    </row>
    <row r="86" spans="1:16" s="111" customFormat="1" ht="19.5" customHeight="1" x14ac:dyDescent="0.25">
      <c r="A86" s="109">
        <v>30000000</v>
      </c>
      <c r="B86" s="110" t="s">
        <v>352</v>
      </c>
      <c r="C86" s="229">
        <f>C87+C90</f>
        <v>0</v>
      </c>
      <c r="D86" s="229">
        <f>D87+D90</f>
        <v>750</v>
      </c>
      <c r="E86" s="229">
        <f t="shared" si="8"/>
        <v>750</v>
      </c>
      <c r="F86" s="242">
        <f t="shared" si="9"/>
        <v>0</v>
      </c>
      <c r="G86" s="251">
        <f>G87+G90</f>
        <v>0</v>
      </c>
      <c r="H86" s="251">
        <f>H87+H90</f>
        <v>28485.3</v>
      </c>
      <c r="I86" s="251">
        <f>I87+I90</f>
        <v>28485.3</v>
      </c>
      <c r="J86" s="253">
        <f t="shared" si="16"/>
        <v>28485.3</v>
      </c>
      <c r="K86" s="268"/>
      <c r="L86" s="229">
        <f t="shared" si="13"/>
        <v>0</v>
      </c>
      <c r="M86" s="229">
        <f t="shared" si="13"/>
        <v>29235.3</v>
      </c>
      <c r="N86" s="229"/>
      <c r="O86" s="229">
        <f t="shared" si="12"/>
        <v>29235.3</v>
      </c>
      <c r="P86" s="242"/>
    </row>
    <row r="87" spans="1:16" s="111" customFormat="1" ht="18.75" customHeight="1" x14ac:dyDescent="0.25">
      <c r="A87" s="109">
        <v>31000000</v>
      </c>
      <c r="B87" s="110" t="s">
        <v>27</v>
      </c>
      <c r="C87" s="229">
        <f>C88</f>
        <v>0</v>
      </c>
      <c r="D87" s="229">
        <f>D88+D89</f>
        <v>750</v>
      </c>
      <c r="E87" s="229">
        <f t="shared" si="8"/>
        <v>750</v>
      </c>
      <c r="F87" s="242">
        <f t="shared" si="9"/>
        <v>0</v>
      </c>
      <c r="G87" s="230">
        <f>G88+G89</f>
        <v>0</v>
      </c>
      <c r="H87" s="230">
        <f>H88+H89</f>
        <v>0</v>
      </c>
      <c r="I87" s="254"/>
      <c r="J87" s="253">
        <f t="shared" si="16"/>
        <v>0</v>
      </c>
      <c r="K87" s="268"/>
      <c r="L87" s="229">
        <f t="shared" si="13"/>
        <v>0</v>
      </c>
      <c r="M87" s="229">
        <f t="shared" si="13"/>
        <v>750</v>
      </c>
      <c r="N87" s="229"/>
      <c r="O87" s="229">
        <f t="shared" si="12"/>
        <v>750</v>
      </c>
      <c r="P87" s="242"/>
    </row>
    <row r="88" spans="1:16" ht="41.25" hidden="1" customHeight="1" x14ac:dyDescent="0.25">
      <c r="A88" s="58">
        <v>31010100</v>
      </c>
      <c r="B88" s="115" t="s">
        <v>29</v>
      </c>
      <c r="C88" s="231"/>
      <c r="D88" s="231"/>
      <c r="E88" s="231">
        <f t="shared" si="8"/>
        <v>0</v>
      </c>
      <c r="F88" s="243">
        <f t="shared" si="9"/>
        <v>0</v>
      </c>
      <c r="G88" s="213"/>
      <c r="H88" s="231">
        <v>0</v>
      </c>
      <c r="I88" s="255"/>
      <c r="J88" s="253">
        <f t="shared" si="16"/>
        <v>0</v>
      </c>
      <c r="K88" s="268"/>
      <c r="L88" s="235">
        <f t="shared" si="13"/>
        <v>0</v>
      </c>
      <c r="M88" s="235">
        <f t="shared" si="13"/>
        <v>0</v>
      </c>
      <c r="N88" s="235"/>
      <c r="O88" s="229">
        <f t="shared" si="12"/>
        <v>0</v>
      </c>
      <c r="P88" s="242"/>
    </row>
    <row r="89" spans="1:16" ht="15.75" customHeight="1" x14ac:dyDescent="0.25">
      <c r="A89" s="58">
        <v>31010200</v>
      </c>
      <c r="B89" s="115" t="s">
        <v>31</v>
      </c>
      <c r="C89" s="231"/>
      <c r="D89" s="231">
        <v>750</v>
      </c>
      <c r="E89" s="231">
        <f t="shared" si="8"/>
        <v>750</v>
      </c>
      <c r="F89" s="243">
        <f t="shared" si="9"/>
        <v>0</v>
      </c>
      <c r="G89" s="213"/>
      <c r="H89" s="231"/>
      <c r="I89" s="255"/>
      <c r="J89" s="253">
        <f t="shared" si="16"/>
        <v>0</v>
      </c>
      <c r="K89" s="268"/>
      <c r="L89" s="235">
        <f t="shared" si="13"/>
        <v>0</v>
      </c>
      <c r="M89" s="235">
        <f t="shared" si="13"/>
        <v>750</v>
      </c>
      <c r="N89" s="235"/>
      <c r="O89" s="229">
        <f t="shared" si="12"/>
        <v>750</v>
      </c>
      <c r="P89" s="242"/>
    </row>
    <row r="90" spans="1:16" s="111" customFormat="1" ht="18" customHeight="1" x14ac:dyDescent="0.25">
      <c r="A90" s="109">
        <v>33000000</v>
      </c>
      <c r="B90" s="110" t="s">
        <v>353</v>
      </c>
      <c r="C90" s="229">
        <f>C91</f>
        <v>0</v>
      </c>
      <c r="D90" s="229">
        <f>D91</f>
        <v>0</v>
      </c>
      <c r="E90" s="231">
        <f t="shared" si="8"/>
        <v>0</v>
      </c>
      <c r="F90" s="243">
        <f t="shared" si="9"/>
        <v>0</v>
      </c>
      <c r="G90" s="251">
        <f t="shared" ref="G90:I91" si="17">G91</f>
        <v>0</v>
      </c>
      <c r="H90" s="251">
        <f t="shared" si="17"/>
        <v>28485.3</v>
      </c>
      <c r="I90" s="251">
        <f t="shared" si="17"/>
        <v>28485.3</v>
      </c>
      <c r="J90" s="253">
        <f t="shared" si="16"/>
        <v>28485.3</v>
      </c>
      <c r="K90" s="268"/>
      <c r="L90" s="229">
        <f t="shared" si="13"/>
        <v>0</v>
      </c>
      <c r="M90" s="229">
        <f t="shared" si="13"/>
        <v>28485.3</v>
      </c>
      <c r="N90" s="229">
        <f t="shared" si="13"/>
        <v>28485.3</v>
      </c>
      <c r="O90" s="229">
        <f t="shared" si="12"/>
        <v>28485.3</v>
      </c>
      <c r="P90" s="242"/>
    </row>
    <row r="91" spans="1:16" s="111" customFormat="1" ht="24" customHeight="1" x14ac:dyDescent="0.25">
      <c r="A91" s="109">
        <v>33010000</v>
      </c>
      <c r="B91" s="110" t="s">
        <v>354</v>
      </c>
      <c r="C91" s="229">
        <f>C92</f>
        <v>0</v>
      </c>
      <c r="D91" s="229">
        <f>D92</f>
        <v>0</v>
      </c>
      <c r="E91" s="231">
        <f t="shared" si="8"/>
        <v>0</v>
      </c>
      <c r="F91" s="243">
        <f t="shared" si="9"/>
        <v>0</v>
      </c>
      <c r="G91" s="251">
        <f t="shared" si="17"/>
        <v>0</v>
      </c>
      <c r="H91" s="251">
        <f t="shared" si="17"/>
        <v>28485.3</v>
      </c>
      <c r="I91" s="251">
        <f t="shared" si="17"/>
        <v>28485.3</v>
      </c>
      <c r="J91" s="253">
        <f t="shared" si="16"/>
        <v>28485.3</v>
      </c>
      <c r="K91" s="268"/>
      <c r="L91" s="229">
        <f t="shared" si="13"/>
        <v>0</v>
      </c>
      <c r="M91" s="229">
        <f t="shared" si="13"/>
        <v>28485.3</v>
      </c>
      <c r="N91" s="229">
        <f t="shared" si="13"/>
        <v>28485.3</v>
      </c>
      <c r="O91" s="229">
        <f t="shared" si="12"/>
        <v>28485.3</v>
      </c>
      <c r="P91" s="242"/>
    </row>
    <row r="92" spans="1:16" ht="68.25" customHeight="1" x14ac:dyDescent="0.25">
      <c r="A92" s="58">
        <v>33010100</v>
      </c>
      <c r="B92" s="115" t="s">
        <v>355</v>
      </c>
      <c r="C92" s="231"/>
      <c r="D92" s="231"/>
      <c r="E92" s="231">
        <f t="shared" si="8"/>
        <v>0</v>
      </c>
      <c r="F92" s="243">
        <f t="shared" si="9"/>
        <v>0</v>
      </c>
      <c r="G92" s="258">
        <v>0</v>
      </c>
      <c r="H92" s="259">
        <v>28485.3</v>
      </c>
      <c r="I92" s="260">
        <v>28485.3</v>
      </c>
      <c r="J92" s="253">
        <f t="shared" si="16"/>
        <v>28485.3</v>
      </c>
      <c r="K92" s="268"/>
      <c r="L92" s="235">
        <f t="shared" si="13"/>
        <v>0</v>
      </c>
      <c r="M92" s="235">
        <f t="shared" si="13"/>
        <v>28485.3</v>
      </c>
      <c r="N92" s="235">
        <v>28485</v>
      </c>
      <c r="O92" s="229">
        <f t="shared" si="12"/>
        <v>28485.3</v>
      </c>
      <c r="P92" s="242"/>
    </row>
    <row r="93" spans="1:16" s="111" customFormat="1" x14ac:dyDescent="0.25">
      <c r="A93" s="109">
        <v>40000000</v>
      </c>
      <c r="B93" s="110" t="s">
        <v>356</v>
      </c>
      <c r="C93" s="229">
        <f>C94</f>
        <v>35376159</v>
      </c>
      <c r="D93" s="229">
        <f>D94</f>
        <v>34920267</v>
      </c>
      <c r="E93" s="229">
        <f t="shared" si="8"/>
        <v>-455892</v>
      </c>
      <c r="F93" s="242">
        <f t="shared" si="9"/>
        <v>98.711301585907052</v>
      </c>
      <c r="G93" s="251">
        <f>G94</f>
        <v>1259179</v>
      </c>
      <c r="H93" s="251">
        <f>H94</f>
        <v>1259179</v>
      </c>
      <c r="I93" s="252">
        <f>I94</f>
        <v>0</v>
      </c>
      <c r="J93" s="253">
        <f>H93-G93</f>
        <v>0</v>
      </c>
      <c r="K93" s="268"/>
      <c r="L93" s="229">
        <f t="shared" si="13"/>
        <v>36635338</v>
      </c>
      <c r="M93" s="229">
        <f t="shared" si="13"/>
        <v>36179446</v>
      </c>
      <c r="N93" s="229"/>
      <c r="O93" s="229">
        <f t="shared" si="12"/>
        <v>-455892</v>
      </c>
      <c r="P93" s="242">
        <f t="shared" si="15"/>
        <v>98.755594939508953</v>
      </c>
    </row>
    <row r="94" spans="1:16" s="111" customFormat="1" x14ac:dyDescent="0.25">
      <c r="A94" s="109">
        <v>41000000</v>
      </c>
      <c r="B94" s="110" t="s">
        <v>174</v>
      </c>
      <c r="C94" s="229">
        <f>C95+C100+C102</f>
        <v>35376159</v>
      </c>
      <c r="D94" s="229">
        <f>D95+D100+D102</f>
        <v>34920267</v>
      </c>
      <c r="E94" s="229">
        <f t="shared" si="8"/>
        <v>-455892</v>
      </c>
      <c r="F94" s="242">
        <f t="shared" si="9"/>
        <v>98.711301585907052</v>
      </c>
      <c r="G94" s="251">
        <f>G95+G100+G102</f>
        <v>1259179</v>
      </c>
      <c r="H94" s="251">
        <f>H95+H100+H102</f>
        <v>1259179</v>
      </c>
      <c r="I94" s="252">
        <f>I95+I100+I102</f>
        <v>0</v>
      </c>
      <c r="J94" s="253">
        <f>H94-G94</f>
        <v>0</v>
      </c>
      <c r="K94" s="268"/>
      <c r="L94" s="229">
        <f t="shared" si="13"/>
        <v>36635338</v>
      </c>
      <c r="M94" s="229">
        <f t="shared" si="13"/>
        <v>36179446</v>
      </c>
      <c r="N94" s="229"/>
      <c r="O94" s="229">
        <f t="shared" si="12"/>
        <v>-455892</v>
      </c>
      <c r="P94" s="242">
        <f t="shared" si="15"/>
        <v>98.755594939508953</v>
      </c>
    </row>
    <row r="95" spans="1:16" s="111" customFormat="1" ht="30" x14ac:dyDescent="0.25">
      <c r="A95" s="109">
        <v>41030000</v>
      </c>
      <c r="B95" s="110" t="s">
        <v>175</v>
      </c>
      <c r="C95" s="229">
        <f>C97+C98+C96+C99</f>
        <v>29825600</v>
      </c>
      <c r="D95" s="229">
        <f>D97+D98+D96+D99</f>
        <v>29825600</v>
      </c>
      <c r="E95" s="229">
        <f t="shared" si="8"/>
        <v>0</v>
      </c>
      <c r="F95" s="242">
        <f t="shared" si="9"/>
        <v>100</v>
      </c>
      <c r="G95" s="230">
        <f>G97+G98</f>
        <v>0</v>
      </c>
      <c r="H95" s="230">
        <f>H97+H98</f>
        <v>0</v>
      </c>
      <c r="I95" s="254"/>
      <c r="J95" s="253">
        <f t="shared" si="16"/>
        <v>0</v>
      </c>
      <c r="K95" s="268"/>
      <c r="L95" s="229">
        <f t="shared" si="13"/>
        <v>29825600</v>
      </c>
      <c r="M95" s="229">
        <f t="shared" si="13"/>
        <v>29825600</v>
      </c>
      <c r="N95" s="229"/>
      <c r="O95" s="229">
        <f t="shared" si="12"/>
        <v>0</v>
      </c>
      <c r="P95" s="242">
        <f t="shared" si="15"/>
        <v>100</v>
      </c>
    </row>
    <row r="96" spans="1:16" s="111" customFormat="1" ht="33" hidden="1" customHeight="1" x14ac:dyDescent="0.25">
      <c r="A96" s="178">
        <v>41033200</v>
      </c>
      <c r="B96" s="120" t="s">
        <v>266</v>
      </c>
      <c r="C96" s="235"/>
      <c r="D96" s="235"/>
      <c r="E96" s="231">
        <f t="shared" si="8"/>
        <v>0</v>
      </c>
      <c r="F96" s="243">
        <f t="shared" si="9"/>
        <v>0</v>
      </c>
      <c r="G96" s="230"/>
      <c r="H96" s="230"/>
      <c r="I96" s="254"/>
      <c r="J96" s="253"/>
      <c r="K96" s="268"/>
      <c r="L96" s="229">
        <f t="shared" si="13"/>
        <v>0</v>
      </c>
      <c r="M96" s="229">
        <f t="shared" si="13"/>
        <v>0</v>
      </c>
      <c r="N96" s="229"/>
      <c r="O96" s="229">
        <f t="shared" si="12"/>
        <v>0</v>
      </c>
      <c r="P96" s="242" t="e">
        <f t="shared" si="15"/>
        <v>#DIV/0!</v>
      </c>
    </row>
    <row r="97" spans="1:16" ht="26.25" x14ac:dyDescent="0.25">
      <c r="A97" s="58">
        <v>41033900</v>
      </c>
      <c r="B97" s="115" t="s">
        <v>123</v>
      </c>
      <c r="C97" s="231">
        <v>29825600</v>
      </c>
      <c r="D97" s="231">
        <v>29825600</v>
      </c>
      <c r="E97" s="231">
        <f t="shared" si="8"/>
        <v>0</v>
      </c>
      <c r="F97" s="243">
        <f t="shared" si="9"/>
        <v>100</v>
      </c>
      <c r="G97" s="213"/>
      <c r="H97" s="231"/>
      <c r="I97" s="255"/>
      <c r="J97" s="262">
        <f t="shared" si="16"/>
        <v>0</v>
      </c>
      <c r="K97" s="268"/>
      <c r="L97" s="235">
        <f t="shared" si="13"/>
        <v>29825600</v>
      </c>
      <c r="M97" s="235">
        <f t="shared" si="13"/>
        <v>29825600</v>
      </c>
      <c r="N97" s="235"/>
      <c r="O97" s="229">
        <f t="shared" si="12"/>
        <v>0</v>
      </c>
      <c r="P97" s="242">
        <f t="shared" si="15"/>
        <v>100</v>
      </c>
    </row>
    <row r="98" spans="1:16" ht="26.25" hidden="1" x14ac:dyDescent="0.25">
      <c r="A98" s="58">
        <v>41034200</v>
      </c>
      <c r="B98" s="115" t="s">
        <v>124</v>
      </c>
      <c r="C98" s="231"/>
      <c r="D98" s="231"/>
      <c r="E98" s="231">
        <f t="shared" si="8"/>
        <v>0</v>
      </c>
      <c r="F98" s="243">
        <f t="shared" si="9"/>
        <v>0</v>
      </c>
      <c r="G98" s="213"/>
      <c r="H98" s="231"/>
      <c r="I98" s="255"/>
      <c r="J98" s="262">
        <f t="shared" si="16"/>
        <v>0</v>
      </c>
      <c r="K98" s="268"/>
      <c r="L98" s="235">
        <f t="shared" si="13"/>
        <v>0</v>
      </c>
      <c r="M98" s="235">
        <f t="shared" si="13"/>
        <v>0</v>
      </c>
      <c r="N98" s="235"/>
      <c r="O98" s="229">
        <f t="shared" si="12"/>
        <v>0</v>
      </c>
      <c r="P98" s="242"/>
    </row>
    <row r="99" spans="1:16" ht="39.75" hidden="1" customHeight="1" x14ac:dyDescent="0.25">
      <c r="A99" s="58">
        <v>41034500</v>
      </c>
      <c r="B99" s="115" t="s">
        <v>268</v>
      </c>
      <c r="C99" s="231"/>
      <c r="D99" s="231"/>
      <c r="E99" s="231">
        <f t="shared" si="8"/>
        <v>0</v>
      </c>
      <c r="F99" s="243">
        <f t="shared" si="9"/>
        <v>0</v>
      </c>
      <c r="G99" s="213"/>
      <c r="H99" s="231"/>
      <c r="I99" s="255"/>
      <c r="J99" s="262"/>
      <c r="K99" s="268"/>
      <c r="L99" s="235">
        <f t="shared" si="13"/>
        <v>0</v>
      </c>
      <c r="M99" s="235">
        <f t="shared" si="13"/>
        <v>0</v>
      </c>
      <c r="N99" s="235"/>
      <c r="O99" s="229">
        <f t="shared" si="12"/>
        <v>0</v>
      </c>
      <c r="P99" s="242" t="e">
        <f t="shared" si="15"/>
        <v>#DIV/0!</v>
      </c>
    </row>
    <row r="100" spans="1:16" s="111" customFormat="1" ht="30" x14ac:dyDescent="0.25">
      <c r="A100" s="109">
        <v>41040000</v>
      </c>
      <c r="B100" s="110" t="s">
        <v>168</v>
      </c>
      <c r="C100" s="229">
        <f>C101</f>
        <v>897195</v>
      </c>
      <c r="D100" s="229">
        <f>D101</f>
        <v>897195</v>
      </c>
      <c r="E100" s="229">
        <f t="shared" si="8"/>
        <v>0</v>
      </c>
      <c r="F100" s="242">
        <f t="shared" si="9"/>
        <v>100</v>
      </c>
      <c r="G100" s="230">
        <f>G101</f>
        <v>0</v>
      </c>
      <c r="H100" s="230">
        <f>H101</f>
        <v>0</v>
      </c>
      <c r="I100" s="254"/>
      <c r="J100" s="253">
        <f t="shared" si="16"/>
        <v>0</v>
      </c>
      <c r="K100" s="268"/>
      <c r="L100" s="229">
        <f t="shared" si="13"/>
        <v>897195</v>
      </c>
      <c r="M100" s="229">
        <f t="shared" si="13"/>
        <v>897195</v>
      </c>
      <c r="N100" s="229"/>
      <c r="O100" s="229">
        <f t="shared" si="12"/>
        <v>0</v>
      </c>
      <c r="P100" s="242">
        <f t="shared" si="15"/>
        <v>99.999999999999986</v>
      </c>
    </row>
    <row r="101" spans="1:16" ht="64.5" x14ac:dyDescent="0.25">
      <c r="A101" s="58">
        <v>41040200</v>
      </c>
      <c r="B101" s="115" t="s">
        <v>169</v>
      </c>
      <c r="C101" s="236">
        <v>897195</v>
      </c>
      <c r="D101" s="236">
        <v>897195</v>
      </c>
      <c r="E101" s="231">
        <f t="shared" si="8"/>
        <v>0</v>
      </c>
      <c r="F101" s="243">
        <f t="shared" si="9"/>
        <v>100</v>
      </c>
      <c r="G101" s="213"/>
      <c r="H101" s="231"/>
      <c r="I101" s="255"/>
      <c r="J101" s="262">
        <f t="shared" si="16"/>
        <v>0</v>
      </c>
      <c r="K101" s="268"/>
      <c r="L101" s="235">
        <f t="shared" si="13"/>
        <v>897195</v>
      </c>
      <c r="M101" s="235">
        <f t="shared" si="13"/>
        <v>897195</v>
      </c>
      <c r="N101" s="235"/>
      <c r="O101" s="229">
        <f t="shared" si="12"/>
        <v>0</v>
      </c>
      <c r="P101" s="242">
        <f t="shared" si="15"/>
        <v>99.999999999999986</v>
      </c>
    </row>
    <row r="102" spans="1:16" s="111" customFormat="1" ht="30" x14ac:dyDescent="0.25">
      <c r="A102" s="109">
        <v>41050000</v>
      </c>
      <c r="B102" s="110" t="s">
        <v>176</v>
      </c>
      <c r="C102" s="229">
        <f>C104+C105+C109+C107+C110+C103+C106+C108+C111</f>
        <v>4653364</v>
      </c>
      <c r="D102" s="229">
        <f>D104+D105+D109+D107+D110+D103+D106+D108+D111</f>
        <v>4197472</v>
      </c>
      <c r="E102" s="229">
        <f t="shared" si="8"/>
        <v>-455892</v>
      </c>
      <c r="F102" s="242">
        <f t="shared" si="9"/>
        <v>90.202958547837653</v>
      </c>
      <c r="G102" s="229">
        <f>G104+G105+G109+G107+G110+G103+G106+G108+G111</f>
        <v>1259179</v>
      </c>
      <c r="H102" s="229">
        <f>H104+H105+H109+H107+H110+H103+H106+H108+H111</f>
        <v>1259179</v>
      </c>
      <c r="I102" s="252">
        <f>I104+I105+I109</f>
        <v>0</v>
      </c>
      <c r="J102" s="253">
        <f>H102-G102</f>
        <v>0</v>
      </c>
      <c r="K102" s="268"/>
      <c r="L102" s="229">
        <f t="shared" si="13"/>
        <v>5912543</v>
      </c>
      <c r="M102" s="229">
        <f t="shared" si="13"/>
        <v>5456651</v>
      </c>
      <c r="N102" s="229"/>
      <c r="O102" s="229">
        <f t="shared" si="12"/>
        <v>-455892</v>
      </c>
      <c r="P102" s="242">
        <f t="shared" si="15"/>
        <v>92.289409142563528</v>
      </c>
    </row>
    <row r="103" spans="1:16" s="118" customFormat="1" ht="45" x14ac:dyDescent="0.25">
      <c r="A103" s="117">
        <v>41051000</v>
      </c>
      <c r="B103" s="120" t="s">
        <v>306</v>
      </c>
      <c r="C103" s="235">
        <v>460585</v>
      </c>
      <c r="D103" s="235">
        <v>460585</v>
      </c>
      <c r="E103" s="231">
        <f t="shared" si="8"/>
        <v>0</v>
      </c>
      <c r="F103" s="243">
        <f t="shared" si="9"/>
        <v>100</v>
      </c>
      <c r="G103" s="257"/>
      <c r="H103" s="257"/>
      <c r="I103" s="260"/>
      <c r="J103" s="262"/>
      <c r="K103" s="271"/>
      <c r="L103" s="235">
        <f t="shared" si="13"/>
        <v>460585</v>
      </c>
      <c r="M103" s="235">
        <f t="shared" si="13"/>
        <v>460585</v>
      </c>
      <c r="N103" s="235"/>
      <c r="O103" s="229">
        <f t="shared" si="12"/>
        <v>0</v>
      </c>
      <c r="P103" s="242">
        <f t="shared" si="15"/>
        <v>99.999999999999986</v>
      </c>
    </row>
    <row r="104" spans="1:16" ht="27.75" hidden="1" customHeight="1" x14ac:dyDescent="0.25">
      <c r="A104" s="176">
        <v>41051100</v>
      </c>
      <c r="B104" s="179" t="s">
        <v>267</v>
      </c>
      <c r="C104" s="231"/>
      <c r="D104" s="231"/>
      <c r="E104" s="231">
        <f t="shared" si="8"/>
        <v>0</v>
      </c>
      <c r="F104" s="243">
        <f t="shared" si="9"/>
        <v>0</v>
      </c>
      <c r="G104" s="258"/>
      <c r="H104" s="259"/>
      <c r="I104" s="260"/>
      <c r="J104" s="262">
        <f>H104-G104</f>
        <v>0</v>
      </c>
      <c r="K104" s="268"/>
      <c r="L104" s="235">
        <f t="shared" si="13"/>
        <v>0</v>
      </c>
      <c r="M104" s="235">
        <f t="shared" si="13"/>
        <v>0</v>
      </c>
      <c r="N104" s="235"/>
      <c r="O104" s="229">
        <f t="shared" si="12"/>
        <v>0</v>
      </c>
      <c r="P104" s="242"/>
    </row>
    <row r="105" spans="1:16" ht="51.75" x14ac:dyDescent="0.25">
      <c r="A105" s="58">
        <v>41051200</v>
      </c>
      <c r="B105" s="115" t="s">
        <v>170</v>
      </c>
      <c r="C105" s="235">
        <v>205516</v>
      </c>
      <c r="D105" s="235">
        <v>205516</v>
      </c>
      <c r="E105" s="231">
        <f t="shared" si="8"/>
        <v>0</v>
      </c>
      <c r="F105" s="243">
        <f t="shared" si="9"/>
        <v>100</v>
      </c>
      <c r="G105" s="213"/>
      <c r="H105" s="231"/>
      <c r="I105" s="255"/>
      <c r="J105" s="262">
        <f t="shared" si="16"/>
        <v>0</v>
      </c>
      <c r="K105" s="268"/>
      <c r="L105" s="235">
        <f t="shared" si="13"/>
        <v>205516</v>
      </c>
      <c r="M105" s="235">
        <f t="shared" si="13"/>
        <v>205516</v>
      </c>
      <c r="N105" s="235"/>
      <c r="O105" s="229">
        <f t="shared" si="12"/>
        <v>0</v>
      </c>
      <c r="P105" s="242">
        <f t="shared" si="15"/>
        <v>100</v>
      </c>
    </row>
    <row r="106" spans="1:16" ht="51.75" hidden="1" x14ac:dyDescent="0.25">
      <c r="A106" s="58">
        <v>41051400</v>
      </c>
      <c r="B106" s="115" t="s">
        <v>535</v>
      </c>
      <c r="C106" s="235"/>
      <c r="D106" s="235"/>
      <c r="E106" s="231">
        <f t="shared" ref="E106" si="18">D106-C106</f>
        <v>0</v>
      </c>
      <c r="F106" s="243">
        <f t="shared" ref="F106" si="19">IF(C106=0,0,D106/C106*100)</f>
        <v>0</v>
      </c>
      <c r="G106" s="213"/>
      <c r="H106" s="231"/>
      <c r="I106" s="255"/>
      <c r="J106" s="262"/>
      <c r="K106" s="268"/>
      <c r="L106" s="235">
        <f t="shared" ref="L106" si="20">C106+G106</f>
        <v>0</v>
      </c>
      <c r="M106" s="235">
        <f t="shared" ref="M106" si="21">D106+H106</f>
        <v>0</v>
      </c>
      <c r="N106" s="235"/>
      <c r="O106" s="229">
        <f t="shared" si="12"/>
        <v>0</v>
      </c>
      <c r="P106" s="242"/>
    </row>
    <row r="107" spans="1:16" ht="54.75" hidden="1" customHeight="1" x14ac:dyDescent="0.25">
      <c r="A107" s="178">
        <v>41051700</v>
      </c>
      <c r="B107" s="115" t="s">
        <v>534</v>
      </c>
      <c r="C107" s="235"/>
      <c r="D107" s="235"/>
      <c r="E107" s="231">
        <f t="shared" si="8"/>
        <v>0</v>
      </c>
      <c r="F107" s="243">
        <f t="shared" si="9"/>
        <v>0</v>
      </c>
      <c r="G107" s="213"/>
      <c r="H107" s="231"/>
      <c r="I107" s="255"/>
      <c r="J107" s="262"/>
      <c r="K107" s="268"/>
      <c r="L107" s="235">
        <f t="shared" si="13"/>
        <v>0</v>
      </c>
      <c r="M107" s="235">
        <f t="shared" si="13"/>
        <v>0</v>
      </c>
      <c r="N107" s="235"/>
      <c r="O107" s="229">
        <f t="shared" si="12"/>
        <v>0</v>
      </c>
      <c r="P107" s="242"/>
    </row>
    <row r="108" spans="1:16" ht="54.75" hidden="1" customHeight="1" x14ac:dyDescent="0.25">
      <c r="A108" s="178">
        <v>41053000</v>
      </c>
      <c r="B108" s="115" t="s">
        <v>536</v>
      </c>
      <c r="C108" s="235"/>
      <c r="D108" s="235"/>
      <c r="E108" s="231">
        <f t="shared" ref="E108" si="22">D108-C108</f>
        <v>0</v>
      </c>
      <c r="F108" s="243">
        <f t="shared" ref="F108" si="23">IF(C108=0,0,D108/C108*100)</f>
        <v>0</v>
      </c>
      <c r="G108" s="213"/>
      <c r="H108" s="231"/>
      <c r="I108" s="255"/>
      <c r="J108" s="262"/>
      <c r="K108" s="268"/>
      <c r="L108" s="235">
        <f t="shared" ref="L108" si="24">C108+G108</f>
        <v>0</v>
      </c>
      <c r="M108" s="235">
        <f t="shared" ref="M108" si="25">D108+H108</f>
        <v>0</v>
      </c>
      <c r="N108" s="235"/>
      <c r="O108" s="229">
        <f t="shared" si="12"/>
        <v>0</v>
      </c>
      <c r="P108" s="242"/>
    </row>
    <row r="109" spans="1:16" x14ac:dyDescent="0.25">
      <c r="A109" s="58">
        <v>41053900</v>
      </c>
      <c r="B109" s="115" t="s">
        <v>171</v>
      </c>
      <c r="C109" s="235">
        <v>3369463</v>
      </c>
      <c r="D109" s="235">
        <v>2913571</v>
      </c>
      <c r="E109" s="231">
        <f t="shared" si="8"/>
        <v>-455892</v>
      </c>
      <c r="F109" s="243">
        <f t="shared" si="9"/>
        <v>86.469891493095488</v>
      </c>
      <c r="G109" s="213">
        <v>1259179</v>
      </c>
      <c r="H109" s="231">
        <v>1259179</v>
      </c>
      <c r="I109" s="255"/>
      <c r="J109" s="262">
        <f t="shared" si="16"/>
        <v>0</v>
      </c>
      <c r="K109" s="268"/>
      <c r="L109" s="235">
        <f t="shared" si="13"/>
        <v>4628642</v>
      </c>
      <c r="M109" s="235">
        <f t="shared" si="13"/>
        <v>4172750</v>
      </c>
      <c r="N109" s="235"/>
      <c r="O109" s="229">
        <f t="shared" si="12"/>
        <v>-455892</v>
      </c>
      <c r="P109" s="242">
        <f t="shared" si="15"/>
        <v>90.150631653949475</v>
      </c>
    </row>
    <row r="110" spans="1:16" ht="54.75" hidden="1" customHeight="1" x14ac:dyDescent="0.25">
      <c r="A110" s="178">
        <v>41054300</v>
      </c>
      <c r="B110" s="115" t="s">
        <v>498</v>
      </c>
      <c r="C110" s="235"/>
      <c r="D110" s="235"/>
      <c r="E110" s="231">
        <f t="shared" si="8"/>
        <v>0</v>
      </c>
      <c r="F110" s="243">
        <f t="shared" si="9"/>
        <v>0</v>
      </c>
      <c r="G110" s="213"/>
      <c r="H110" s="231"/>
      <c r="I110" s="255"/>
      <c r="J110" s="253"/>
      <c r="K110" s="268"/>
      <c r="L110" s="235">
        <f t="shared" si="13"/>
        <v>0</v>
      </c>
      <c r="M110" s="235">
        <f t="shared" si="13"/>
        <v>0</v>
      </c>
      <c r="N110" s="235"/>
      <c r="O110" s="229">
        <f t="shared" si="12"/>
        <v>0</v>
      </c>
      <c r="P110" s="242" t="e">
        <f t="shared" si="15"/>
        <v>#DIV/0!</v>
      </c>
    </row>
    <row r="111" spans="1:16" s="51" customFormat="1" ht="54.75" customHeight="1" x14ac:dyDescent="0.25">
      <c r="A111" s="224" t="s">
        <v>551</v>
      </c>
      <c r="B111" s="119" t="s">
        <v>552</v>
      </c>
      <c r="C111" s="235">
        <v>617800</v>
      </c>
      <c r="D111" s="235">
        <v>617800</v>
      </c>
      <c r="E111" s="213"/>
      <c r="F111" s="243"/>
      <c r="G111" s="213"/>
      <c r="H111" s="213"/>
      <c r="I111" s="255"/>
      <c r="J111" s="251"/>
      <c r="K111" s="269"/>
      <c r="L111" s="274"/>
      <c r="M111" s="274"/>
      <c r="N111" s="274"/>
      <c r="O111" s="230"/>
      <c r="P111" s="242"/>
    </row>
    <row r="112" spans="1:16" s="184" customFormat="1" x14ac:dyDescent="0.25">
      <c r="A112" s="410" t="s">
        <v>357</v>
      </c>
      <c r="B112" s="410"/>
      <c r="C112" s="237">
        <f>C8+C54+C86</f>
        <v>52670900</v>
      </c>
      <c r="D112" s="237">
        <f>D8+D54+D86</f>
        <v>53062114.009999998</v>
      </c>
      <c r="E112" s="237">
        <f t="shared" si="8"/>
        <v>391214.00999999791</v>
      </c>
      <c r="F112" s="247">
        <f t="shared" si="9"/>
        <v>100.74275170919806</v>
      </c>
      <c r="G112" s="237">
        <f>G8+G54+G86</f>
        <v>4410743.5</v>
      </c>
      <c r="H112" s="237">
        <f>H8+H54+H86</f>
        <v>7711153</v>
      </c>
      <c r="I112" s="237">
        <f>I8+I54+I86</f>
        <v>28485.3</v>
      </c>
      <c r="J112" s="263">
        <f t="shared" si="16"/>
        <v>3300409.5</v>
      </c>
      <c r="K112" s="272">
        <f>H112/G112%</f>
        <v>174.826602363071</v>
      </c>
      <c r="L112" s="237">
        <f t="shared" si="13"/>
        <v>57081643.5</v>
      </c>
      <c r="M112" s="237">
        <f t="shared" si="13"/>
        <v>60773267.009999998</v>
      </c>
      <c r="N112" s="237">
        <f>N90</f>
        <v>28485.3</v>
      </c>
      <c r="O112" s="229">
        <f t="shared" si="12"/>
        <v>3691623.5099999979</v>
      </c>
      <c r="P112" s="242">
        <f t="shared" si="15"/>
        <v>106.46726913180065</v>
      </c>
    </row>
    <row r="113" spans="1:16" s="184" customFormat="1" x14ac:dyDescent="0.25">
      <c r="A113" s="410" t="s">
        <v>34</v>
      </c>
      <c r="B113" s="410"/>
      <c r="C113" s="238">
        <f>C112+C93</f>
        <v>88047059</v>
      </c>
      <c r="D113" s="238">
        <f>D112+D93</f>
        <v>87982381.00999999</v>
      </c>
      <c r="E113" s="238">
        <f t="shared" si="8"/>
        <v>-64677.990000009537</v>
      </c>
      <c r="F113" s="248">
        <f t="shared" si="9"/>
        <v>99.926541566822792</v>
      </c>
      <c r="G113" s="238">
        <f>G112+G93</f>
        <v>5669922.5</v>
      </c>
      <c r="H113" s="238">
        <f>H112+H93</f>
        <v>8970332</v>
      </c>
      <c r="I113" s="238">
        <f>I112+I93</f>
        <v>28485.3</v>
      </c>
      <c r="J113" s="263">
        <f t="shared" si="16"/>
        <v>3300409.5</v>
      </c>
      <c r="K113" s="272">
        <f>H113/G113%</f>
        <v>158.20907604998129</v>
      </c>
      <c r="L113" s="237">
        <f t="shared" si="13"/>
        <v>93716981.5</v>
      </c>
      <c r="M113" s="237">
        <f t="shared" si="13"/>
        <v>96952713.00999999</v>
      </c>
      <c r="N113" s="238">
        <f>N112+N93</f>
        <v>28485.3</v>
      </c>
      <c r="O113" s="229">
        <f t="shared" si="12"/>
        <v>3235731.5099999905</v>
      </c>
      <c r="P113" s="242">
        <f t="shared" si="15"/>
        <v>103.45266296268835</v>
      </c>
    </row>
    <row r="115" spans="1:16" x14ac:dyDescent="0.25">
      <c r="B115" t="s">
        <v>726</v>
      </c>
      <c r="O115" s="8" t="s">
        <v>727</v>
      </c>
    </row>
  </sheetData>
  <mergeCells count="8">
    <mergeCell ref="A112:B112"/>
    <mergeCell ref="A113:B113"/>
    <mergeCell ref="A4:O4"/>
    <mergeCell ref="A6:A7"/>
    <mergeCell ref="B6:B7"/>
    <mergeCell ref="C6:F6"/>
    <mergeCell ref="G6:K6"/>
    <mergeCell ref="L6:P6"/>
  </mergeCells>
  <phoneticPr fontId="13" type="noConversion"/>
  <pageMargins left="0.78740157480314965" right="0.78740157480314965" top="1.1811023622047245" bottom="0.3937007874015748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160"/>
  <sheetViews>
    <sheetView showZeros="0" view="pageBreakPreview" topLeftCell="E10" zoomScale="90" zoomScaleNormal="100" zoomScaleSheetLayoutView="90" workbookViewId="0">
      <selection activeCell="N3" sqref="N3"/>
    </sheetView>
  </sheetViews>
  <sheetFormatPr defaultColWidth="7.85546875" defaultRowHeight="12.75" x14ac:dyDescent="0.2"/>
  <cols>
    <col min="1" max="1" width="3.28515625" style="123" customWidth="1"/>
    <col min="2" max="2" width="11.42578125" style="123" customWidth="1"/>
    <col min="3" max="3" width="10.42578125" style="123" customWidth="1"/>
    <col min="4" max="4" width="10.7109375" style="123" customWidth="1"/>
    <col min="5" max="5" width="52.85546875" style="123" customWidth="1"/>
    <col min="6" max="6" width="13.140625" style="123" customWidth="1"/>
    <col min="7" max="7" width="12.7109375" style="123" customWidth="1"/>
    <col min="8" max="8" width="12.85546875" style="123" customWidth="1"/>
    <col min="9" max="9" width="10.85546875" style="123" customWidth="1"/>
    <col min="10" max="10" width="7.85546875" style="123" customWidth="1"/>
    <col min="11" max="11" width="10.7109375" style="379" customWidth="1"/>
    <col min="12" max="12" width="9.7109375" style="379" customWidth="1"/>
    <col min="13" max="13" width="1.5703125" style="379" hidden="1" customWidth="1"/>
    <col min="14" max="14" width="10.5703125" style="379" customWidth="1"/>
    <col min="15" max="15" width="9.5703125" style="379" customWidth="1"/>
    <col min="16" max="16" width="10" style="379" customWidth="1"/>
    <col min="17" max="17" width="10.42578125" style="379" customWidth="1"/>
    <col min="18" max="18" width="13.140625" style="123" customWidth="1"/>
    <col min="19" max="19" width="16.85546875" style="124" hidden="1" customWidth="1"/>
    <col min="20" max="255" width="7.85546875" style="124"/>
    <col min="256" max="256" width="3.28515625" style="124" customWidth="1"/>
    <col min="257" max="257" width="10.28515625" style="124" customWidth="1"/>
    <col min="258" max="258" width="0" style="124" hidden="1" customWidth="1"/>
    <col min="259" max="259" width="19.5703125" style="124" customWidth="1"/>
    <col min="260" max="260" width="11.7109375" style="124" customWidth="1"/>
    <col min="261" max="261" width="48.42578125" style="124" customWidth="1"/>
    <col min="262" max="262" width="13.140625" style="124" customWidth="1"/>
    <col min="263" max="263" width="12.7109375" style="124" customWidth="1"/>
    <col min="264" max="264" width="11.42578125" style="124" customWidth="1"/>
    <col min="265" max="265" width="10.85546875" style="124" customWidth="1"/>
    <col min="266" max="266" width="7.85546875" style="124" customWidth="1"/>
    <col min="267" max="267" width="9.5703125" style="124" customWidth="1"/>
    <col min="268" max="268" width="9" style="124" customWidth="1"/>
    <col min="269" max="269" width="0" style="124" hidden="1" customWidth="1"/>
    <col min="270" max="270" width="10.5703125" style="124" customWidth="1"/>
    <col min="271" max="271" width="9.5703125" style="124" customWidth="1"/>
    <col min="272" max="272" width="10" style="124" customWidth="1"/>
    <col min="273" max="273" width="9.28515625" style="124" customWidth="1"/>
    <col min="274" max="274" width="11.5703125" style="124" customWidth="1"/>
    <col min="275" max="275" width="0" style="124" hidden="1" customWidth="1"/>
    <col min="276" max="511" width="7.85546875" style="124"/>
    <col min="512" max="512" width="3.28515625" style="124" customWidth="1"/>
    <col min="513" max="513" width="10.28515625" style="124" customWidth="1"/>
    <col min="514" max="514" width="0" style="124" hidden="1" customWidth="1"/>
    <col min="515" max="515" width="19.5703125" style="124" customWidth="1"/>
    <col min="516" max="516" width="11.7109375" style="124" customWidth="1"/>
    <col min="517" max="517" width="48.42578125" style="124" customWidth="1"/>
    <col min="518" max="518" width="13.140625" style="124" customWidth="1"/>
    <col min="519" max="519" width="12.7109375" style="124" customWidth="1"/>
    <col min="520" max="520" width="11.42578125" style="124" customWidth="1"/>
    <col min="521" max="521" width="10.85546875" style="124" customWidth="1"/>
    <col min="522" max="522" width="7.85546875" style="124" customWidth="1"/>
    <col min="523" max="523" width="9.5703125" style="124" customWidth="1"/>
    <col min="524" max="524" width="9" style="124" customWidth="1"/>
    <col min="525" max="525" width="0" style="124" hidden="1" customWidth="1"/>
    <col min="526" max="526" width="10.5703125" style="124" customWidth="1"/>
    <col min="527" max="527" width="9.5703125" style="124" customWidth="1"/>
    <col min="528" max="528" width="10" style="124" customWidth="1"/>
    <col min="529" max="529" width="9.28515625" style="124" customWidth="1"/>
    <col min="530" max="530" width="11.5703125" style="124" customWidth="1"/>
    <col min="531" max="531" width="0" style="124" hidden="1" customWidth="1"/>
    <col min="532" max="767" width="7.85546875" style="124"/>
    <col min="768" max="768" width="3.28515625" style="124" customWidth="1"/>
    <col min="769" max="769" width="10.28515625" style="124" customWidth="1"/>
    <col min="770" max="770" width="0" style="124" hidden="1" customWidth="1"/>
    <col min="771" max="771" width="19.5703125" style="124" customWidth="1"/>
    <col min="772" max="772" width="11.7109375" style="124" customWidth="1"/>
    <col min="773" max="773" width="48.42578125" style="124" customWidth="1"/>
    <col min="774" max="774" width="13.140625" style="124" customWidth="1"/>
    <col min="775" max="775" width="12.7109375" style="124" customWidth="1"/>
    <col min="776" max="776" width="11.42578125" style="124" customWidth="1"/>
    <col min="777" max="777" width="10.85546875" style="124" customWidth="1"/>
    <col min="778" max="778" width="7.85546875" style="124" customWidth="1"/>
    <col min="779" max="779" width="9.5703125" style="124" customWidth="1"/>
    <col min="780" max="780" width="9" style="124" customWidth="1"/>
    <col min="781" max="781" width="0" style="124" hidden="1" customWidth="1"/>
    <col min="782" max="782" width="10.5703125" style="124" customWidth="1"/>
    <col min="783" max="783" width="9.5703125" style="124" customWidth="1"/>
    <col min="784" max="784" width="10" style="124" customWidth="1"/>
    <col min="785" max="785" width="9.28515625" style="124" customWidth="1"/>
    <col min="786" max="786" width="11.5703125" style="124" customWidth="1"/>
    <col min="787" max="787" width="0" style="124" hidden="1" customWidth="1"/>
    <col min="788" max="1023" width="7.85546875" style="124"/>
    <col min="1024" max="1024" width="3.28515625" style="124" customWidth="1"/>
    <col min="1025" max="1025" width="10.28515625" style="124" customWidth="1"/>
    <col min="1026" max="1026" width="0" style="124" hidden="1" customWidth="1"/>
    <col min="1027" max="1027" width="19.5703125" style="124" customWidth="1"/>
    <col min="1028" max="1028" width="11.7109375" style="124" customWidth="1"/>
    <col min="1029" max="1029" width="48.42578125" style="124" customWidth="1"/>
    <col min="1030" max="1030" width="13.140625" style="124" customWidth="1"/>
    <col min="1031" max="1031" width="12.7109375" style="124" customWidth="1"/>
    <col min="1032" max="1032" width="11.42578125" style="124" customWidth="1"/>
    <col min="1033" max="1033" width="10.85546875" style="124" customWidth="1"/>
    <col min="1034" max="1034" width="7.85546875" style="124" customWidth="1"/>
    <col min="1035" max="1035" width="9.5703125" style="124" customWidth="1"/>
    <col min="1036" max="1036" width="9" style="124" customWidth="1"/>
    <col min="1037" max="1037" width="0" style="124" hidden="1" customWidth="1"/>
    <col min="1038" max="1038" width="10.5703125" style="124" customWidth="1"/>
    <col min="1039" max="1039" width="9.5703125" style="124" customWidth="1"/>
    <col min="1040" max="1040" width="10" style="124" customWidth="1"/>
    <col min="1041" max="1041" width="9.28515625" style="124" customWidth="1"/>
    <col min="1042" max="1042" width="11.5703125" style="124" customWidth="1"/>
    <col min="1043" max="1043" width="0" style="124" hidden="1" customWidth="1"/>
    <col min="1044" max="1279" width="7.85546875" style="124"/>
    <col min="1280" max="1280" width="3.28515625" style="124" customWidth="1"/>
    <col min="1281" max="1281" width="10.28515625" style="124" customWidth="1"/>
    <col min="1282" max="1282" width="0" style="124" hidden="1" customWidth="1"/>
    <col min="1283" max="1283" width="19.5703125" style="124" customWidth="1"/>
    <col min="1284" max="1284" width="11.7109375" style="124" customWidth="1"/>
    <col min="1285" max="1285" width="48.42578125" style="124" customWidth="1"/>
    <col min="1286" max="1286" width="13.140625" style="124" customWidth="1"/>
    <col min="1287" max="1287" width="12.7109375" style="124" customWidth="1"/>
    <col min="1288" max="1288" width="11.42578125" style="124" customWidth="1"/>
    <col min="1289" max="1289" width="10.85546875" style="124" customWidth="1"/>
    <col min="1290" max="1290" width="7.85546875" style="124" customWidth="1"/>
    <col min="1291" max="1291" width="9.5703125" style="124" customWidth="1"/>
    <col min="1292" max="1292" width="9" style="124" customWidth="1"/>
    <col min="1293" max="1293" width="0" style="124" hidden="1" customWidth="1"/>
    <col min="1294" max="1294" width="10.5703125" style="124" customWidth="1"/>
    <col min="1295" max="1295" width="9.5703125" style="124" customWidth="1"/>
    <col min="1296" max="1296" width="10" style="124" customWidth="1"/>
    <col min="1297" max="1297" width="9.28515625" style="124" customWidth="1"/>
    <col min="1298" max="1298" width="11.5703125" style="124" customWidth="1"/>
    <col min="1299" max="1299" width="0" style="124" hidden="1" customWidth="1"/>
    <col min="1300" max="1535" width="7.85546875" style="124"/>
    <col min="1536" max="1536" width="3.28515625" style="124" customWidth="1"/>
    <col min="1537" max="1537" width="10.28515625" style="124" customWidth="1"/>
    <col min="1538" max="1538" width="0" style="124" hidden="1" customWidth="1"/>
    <col min="1539" max="1539" width="19.5703125" style="124" customWidth="1"/>
    <col min="1540" max="1540" width="11.7109375" style="124" customWidth="1"/>
    <col min="1541" max="1541" width="48.42578125" style="124" customWidth="1"/>
    <col min="1542" max="1542" width="13.140625" style="124" customWidth="1"/>
    <col min="1543" max="1543" width="12.7109375" style="124" customWidth="1"/>
    <col min="1544" max="1544" width="11.42578125" style="124" customWidth="1"/>
    <col min="1545" max="1545" width="10.85546875" style="124" customWidth="1"/>
    <col min="1546" max="1546" width="7.85546875" style="124" customWidth="1"/>
    <col min="1547" max="1547" width="9.5703125" style="124" customWidth="1"/>
    <col min="1548" max="1548" width="9" style="124" customWidth="1"/>
    <col min="1549" max="1549" width="0" style="124" hidden="1" customWidth="1"/>
    <col min="1550" max="1550" width="10.5703125" style="124" customWidth="1"/>
    <col min="1551" max="1551" width="9.5703125" style="124" customWidth="1"/>
    <col min="1552" max="1552" width="10" style="124" customWidth="1"/>
    <col min="1553" max="1553" width="9.28515625" style="124" customWidth="1"/>
    <col min="1554" max="1554" width="11.5703125" style="124" customWidth="1"/>
    <col min="1555" max="1555" width="0" style="124" hidden="1" customWidth="1"/>
    <col min="1556" max="1791" width="7.85546875" style="124"/>
    <col min="1792" max="1792" width="3.28515625" style="124" customWidth="1"/>
    <col min="1793" max="1793" width="10.28515625" style="124" customWidth="1"/>
    <col min="1794" max="1794" width="0" style="124" hidden="1" customWidth="1"/>
    <col min="1795" max="1795" width="19.5703125" style="124" customWidth="1"/>
    <col min="1796" max="1796" width="11.7109375" style="124" customWidth="1"/>
    <col min="1797" max="1797" width="48.42578125" style="124" customWidth="1"/>
    <col min="1798" max="1798" width="13.140625" style="124" customWidth="1"/>
    <col min="1799" max="1799" width="12.7109375" style="124" customWidth="1"/>
    <col min="1800" max="1800" width="11.42578125" style="124" customWidth="1"/>
    <col min="1801" max="1801" width="10.85546875" style="124" customWidth="1"/>
    <col min="1802" max="1802" width="7.85546875" style="124" customWidth="1"/>
    <col min="1803" max="1803" width="9.5703125" style="124" customWidth="1"/>
    <col min="1804" max="1804" width="9" style="124" customWidth="1"/>
    <col min="1805" max="1805" width="0" style="124" hidden="1" customWidth="1"/>
    <col min="1806" max="1806" width="10.5703125" style="124" customWidth="1"/>
    <col min="1807" max="1807" width="9.5703125" style="124" customWidth="1"/>
    <col min="1808" max="1808" width="10" style="124" customWidth="1"/>
    <col min="1809" max="1809" width="9.28515625" style="124" customWidth="1"/>
    <col min="1810" max="1810" width="11.5703125" style="124" customWidth="1"/>
    <col min="1811" max="1811" width="0" style="124" hidden="1" customWidth="1"/>
    <col min="1812" max="2047" width="7.85546875" style="124"/>
    <col min="2048" max="2048" width="3.28515625" style="124" customWidth="1"/>
    <col min="2049" max="2049" width="10.28515625" style="124" customWidth="1"/>
    <col min="2050" max="2050" width="0" style="124" hidden="1" customWidth="1"/>
    <col min="2051" max="2051" width="19.5703125" style="124" customWidth="1"/>
    <col min="2052" max="2052" width="11.7109375" style="124" customWidth="1"/>
    <col min="2053" max="2053" width="48.42578125" style="124" customWidth="1"/>
    <col min="2054" max="2054" width="13.140625" style="124" customWidth="1"/>
    <col min="2055" max="2055" width="12.7109375" style="124" customWidth="1"/>
    <col min="2056" max="2056" width="11.42578125" style="124" customWidth="1"/>
    <col min="2057" max="2057" width="10.85546875" style="124" customWidth="1"/>
    <col min="2058" max="2058" width="7.85546875" style="124" customWidth="1"/>
    <col min="2059" max="2059" width="9.5703125" style="124" customWidth="1"/>
    <col min="2060" max="2060" width="9" style="124" customWidth="1"/>
    <col min="2061" max="2061" width="0" style="124" hidden="1" customWidth="1"/>
    <col min="2062" max="2062" width="10.5703125" style="124" customWidth="1"/>
    <col min="2063" max="2063" width="9.5703125" style="124" customWidth="1"/>
    <col min="2064" max="2064" width="10" style="124" customWidth="1"/>
    <col min="2065" max="2065" width="9.28515625" style="124" customWidth="1"/>
    <col min="2066" max="2066" width="11.5703125" style="124" customWidth="1"/>
    <col min="2067" max="2067" width="0" style="124" hidden="1" customWidth="1"/>
    <col min="2068" max="2303" width="7.85546875" style="124"/>
    <col min="2304" max="2304" width="3.28515625" style="124" customWidth="1"/>
    <col min="2305" max="2305" width="10.28515625" style="124" customWidth="1"/>
    <col min="2306" max="2306" width="0" style="124" hidden="1" customWidth="1"/>
    <col min="2307" max="2307" width="19.5703125" style="124" customWidth="1"/>
    <col min="2308" max="2308" width="11.7109375" style="124" customWidth="1"/>
    <col min="2309" max="2309" width="48.42578125" style="124" customWidth="1"/>
    <col min="2310" max="2310" width="13.140625" style="124" customWidth="1"/>
    <col min="2311" max="2311" width="12.7109375" style="124" customWidth="1"/>
    <col min="2312" max="2312" width="11.42578125" style="124" customWidth="1"/>
    <col min="2313" max="2313" width="10.85546875" style="124" customWidth="1"/>
    <col min="2314" max="2314" width="7.85546875" style="124" customWidth="1"/>
    <col min="2315" max="2315" width="9.5703125" style="124" customWidth="1"/>
    <col min="2316" max="2316" width="9" style="124" customWidth="1"/>
    <col min="2317" max="2317" width="0" style="124" hidden="1" customWidth="1"/>
    <col min="2318" max="2318" width="10.5703125" style="124" customWidth="1"/>
    <col min="2319" max="2319" width="9.5703125" style="124" customWidth="1"/>
    <col min="2320" max="2320" width="10" style="124" customWidth="1"/>
    <col min="2321" max="2321" width="9.28515625" style="124" customWidth="1"/>
    <col min="2322" max="2322" width="11.5703125" style="124" customWidth="1"/>
    <col min="2323" max="2323" width="0" style="124" hidden="1" customWidth="1"/>
    <col min="2324" max="2559" width="7.85546875" style="124"/>
    <col min="2560" max="2560" width="3.28515625" style="124" customWidth="1"/>
    <col min="2561" max="2561" width="10.28515625" style="124" customWidth="1"/>
    <col min="2562" max="2562" width="0" style="124" hidden="1" customWidth="1"/>
    <col min="2563" max="2563" width="19.5703125" style="124" customWidth="1"/>
    <col min="2564" max="2564" width="11.7109375" style="124" customWidth="1"/>
    <col min="2565" max="2565" width="48.42578125" style="124" customWidth="1"/>
    <col min="2566" max="2566" width="13.140625" style="124" customWidth="1"/>
    <col min="2567" max="2567" width="12.7109375" style="124" customWidth="1"/>
    <col min="2568" max="2568" width="11.42578125" style="124" customWidth="1"/>
    <col min="2569" max="2569" width="10.85546875" style="124" customWidth="1"/>
    <col min="2570" max="2570" width="7.85546875" style="124" customWidth="1"/>
    <col min="2571" max="2571" width="9.5703125" style="124" customWidth="1"/>
    <col min="2572" max="2572" width="9" style="124" customWidth="1"/>
    <col min="2573" max="2573" width="0" style="124" hidden="1" customWidth="1"/>
    <col min="2574" max="2574" width="10.5703125" style="124" customWidth="1"/>
    <col min="2575" max="2575" width="9.5703125" style="124" customWidth="1"/>
    <col min="2576" max="2576" width="10" style="124" customWidth="1"/>
    <col min="2577" max="2577" width="9.28515625" style="124" customWidth="1"/>
    <col min="2578" max="2578" width="11.5703125" style="124" customWidth="1"/>
    <col min="2579" max="2579" width="0" style="124" hidden="1" customWidth="1"/>
    <col min="2580" max="2815" width="7.85546875" style="124"/>
    <col min="2816" max="2816" width="3.28515625" style="124" customWidth="1"/>
    <col min="2817" max="2817" width="10.28515625" style="124" customWidth="1"/>
    <col min="2818" max="2818" width="0" style="124" hidden="1" customWidth="1"/>
    <col min="2819" max="2819" width="19.5703125" style="124" customWidth="1"/>
    <col min="2820" max="2820" width="11.7109375" style="124" customWidth="1"/>
    <col min="2821" max="2821" width="48.42578125" style="124" customWidth="1"/>
    <col min="2822" max="2822" width="13.140625" style="124" customWidth="1"/>
    <col min="2823" max="2823" width="12.7109375" style="124" customWidth="1"/>
    <col min="2824" max="2824" width="11.42578125" style="124" customWidth="1"/>
    <col min="2825" max="2825" width="10.85546875" style="124" customWidth="1"/>
    <col min="2826" max="2826" width="7.85546875" style="124" customWidth="1"/>
    <col min="2827" max="2827" width="9.5703125" style="124" customWidth="1"/>
    <col min="2828" max="2828" width="9" style="124" customWidth="1"/>
    <col min="2829" max="2829" width="0" style="124" hidden="1" customWidth="1"/>
    <col min="2830" max="2830" width="10.5703125" style="124" customWidth="1"/>
    <col min="2831" max="2831" width="9.5703125" style="124" customWidth="1"/>
    <col min="2832" max="2832" width="10" style="124" customWidth="1"/>
    <col min="2833" max="2833" width="9.28515625" style="124" customWidth="1"/>
    <col min="2834" max="2834" width="11.5703125" style="124" customWidth="1"/>
    <col min="2835" max="2835" width="0" style="124" hidden="1" customWidth="1"/>
    <col min="2836" max="3071" width="7.85546875" style="124"/>
    <col min="3072" max="3072" width="3.28515625" style="124" customWidth="1"/>
    <col min="3073" max="3073" width="10.28515625" style="124" customWidth="1"/>
    <col min="3074" max="3074" width="0" style="124" hidden="1" customWidth="1"/>
    <col min="3075" max="3075" width="19.5703125" style="124" customWidth="1"/>
    <col min="3076" max="3076" width="11.7109375" style="124" customWidth="1"/>
    <col min="3077" max="3077" width="48.42578125" style="124" customWidth="1"/>
    <col min="3078" max="3078" width="13.140625" style="124" customWidth="1"/>
    <col min="3079" max="3079" width="12.7109375" style="124" customWidth="1"/>
    <col min="3080" max="3080" width="11.42578125" style="124" customWidth="1"/>
    <col min="3081" max="3081" width="10.85546875" style="124" customWidth="1"/>
    <col min="3082" max="3082" width="7.85546875" style="124" customWidth="1"/>
    <col min="3083" max="3083" width="9.5703125" style="124" customWidth="1"/>
    <col min="3084" max="3084" width="9" style="124" customWidth="1"/>
    <col min="3085" max="3085" width="0" style="124" hidden="1" customWidth="1"/>
    <col min="3086" max="3086" width="10.5703125" style="124" customWidth="1"/>
    <col min="3087" max="3087" width="9.5703125" style="124" customWidth="1"/>
    <col min="3088" max="3088" width="10" style="124" customWidth="1"/>
    <col min="3089" max="3089" width="9.28515625" style="124" customWidth="1"/>
    <col min="3090" max="3090" width="11.5703125" style="124" customWidth="1"/>
    <col min="3091" max="3091" width="0" style="124" hidden="1" customWidth="1"/>
    <col min="3092" max="3327" width="7.85546875" style="124"/>
    <col min="3328" max="3328" width="3.28515625" style="124" customWidth="1"/>
    <col min="3329" max="3329" width="10.28515625" style="124" customWidth="1"/>
    <col min="3330" max="3330" width="0" style="124" hidden="1" customWidth="1"/>
    <col min="3331" max="3331" width="19.5703125" style="124" customWidth="1"/>
    <col min="3332" max="3332" width="11.7109375" style="124" customWidth="1"/>
    <col min="3333" max="3333" width="48.42578125" style="124" customWidth="1"/>
    <col min="3334" max="3334" width="13.140625" style="124" customWidth="1"/>
    <col min="3335" max="3335" width="12.7109375" style="124" customWidth="1"/>
    <col min="3336" max="3336" width="11.42578125" style="124" customWidth="1"/>
    <col min="3337" max="3337" width="10.85546875" style="124" customWidth="1"/>
    <col min="3338" max="3338" width="7.85546875" style="124" customWidth="1"/>
    <col min="3339" max="3339" width="9.5703125" style="124" customWidth="1"/>
    <col min="3340" max="3340" width="9" style="124" customWidth="1"/>
    <col min="3341" max="3341" width="0" style="124" hidden="1" customWidth="1"/>
    <col min="3342" max="3342" width="10.5703125" style="124" customWidth="1"/>
    <col min="3343" max="3343" width="9.5703125" style="124" customWidth="1"/>
    <col min="3344" max="3344" width="10" style="124" customWidth="1"/>
    <col min="3345" max="3345" width="9.28515625" style="124" customWidth="1"/>
    <col min="3346" max="3346" width="11.5703125" style="124" customWidth="1"/>
    <col min="3347" max="3347" width="0" style="124" hidden="1" customWidth="1"/>
    <col min="3348" max="3583" width="7.85546875" style="124"/>
    <col min="3584" max="3584" width="3.28515625" style="124" customWidth="1"/>
    <col min="3585" max="3585" width="10.28515625" style="124" customWidth="1"/>
    <col min="3586" max="3586" width="0" style="124" hidden="1" customWidth="1"/>
    <col min="3587" max="3587" width="19.5703125" style="124" customWidth="1"/>
    <col min="3588" max="3588" width="11.7109375" style="124" customWidth="1"/>
    <col min="3589" max="3589" width="48.42578125" style="124" customWidth="1"/>
    <col min="3590" max="3590" width="13.140625" style="124" customWidth="1"/>
    <col min="3591" max="3591" width="12.7109375" style="124" customWidth="1"/>
    <col min="3592" max="3592" width="11.42578125" style="124" customWidth="1"/>
    <col min="3593" max="3593" width="10.85546875" style="124" customWidth="1"/>
    <col min="3594" max="3594" width="7.85546875" style="124" customWidth="1"/>
    <col min="3595" max="3595" width="9.5703125" style="124" customWidth="1"/>
    <col min="3596" max="3596" width="9" style="124" customWidth="1"/>
    <col min="3597" max="3597" width="0" style="124" hidden="1" customWidth="1"/>
    <col min="3598" max="3598" width="10.5703125" style="124" customWidth="1"/>
    <col min="3599" max="3599" width="9.5703125" style="124" customWidth="1"/>
    <col min="3600" max="3600" width="10" style="124" customWidth="1"/>
    <col min="3601" max="3601" width="9.28515625" style="124" customWidth="1"/>
    <col min="3602" max="3602" width="11.5703125" style="124" customWidth="1"/>
    <col min="3603" max="3603" width="0" style="124" hidden="1" customWidth="1"/>
    <col min="3604" max="3839" width="7.85546875" style="124"/>
    <col min="3840" max="3840" width="3.28515625" style="124" customWidth="1"/>
    <col min="3841" max="3841" width="10.28515625" style="124" customWidth="1"/>
    <col min="3842" max="3842" width="0" style="124" hidden="1" customWidth="1"/>
    <col min="3843" max="3843" width="19.5703125" style="124" customWidth="1"/>
    <col min="3844" max="3844" width="11.7109375" style="124" customWidth="1"/>
    <col min="3845" max="3845" width="48.42578125" style="124" customWidth="1"/>
    <col min="3846" max="3846" width="13.140625" style="124" customWidth="1"/>
    <col min="3847" max="3847" width="12.7109375" style="124" customWidth="1"/>
    <col min="3848" max="3848" width="11.42578125" style="124" customWidth="1"/>
    <col min="3849" max="3849" width="10.85546875" style="124" customWidth="1"/>
    <col min="3850" max="3850" width="7.85546875" style="124" customWidth="1"/>
    <col min="3851" max="3851" width="9.5703125" style="124" customWidth="1"/>
    <col min="3852" max="3852" width="9" style="124" customWidth="1"/>
    <col min="3853" max="3853" width="0" style="124" hidden="1" customWidth="1"/>
    <col min="3854" max="3854" width="10.5703125" style="124" customWidth="1"/>
    <col min="3855" max="3855" width="9.5703125" style="124" customWidth="1"/>
    <col min="3856" max="3856" width="10" style="124" customWidth="1"/>
    <col min="3857" max="3857" width="9.28515625" style="124" customWidth="1"/>
    <col min="3858" max="3858" width="11.5703125" style="124" customWidth="1"/>
    <col min="3859" max="3859" width="0" style="124" hidden="1" customWidth="1"/>
    <col min="3860" max="4095" width="7.85546875" style="124"/>
    <col min="4096" max="4096" width="3.28515625" style="124" customWidth="1"/>
    <col min="4097" max="4097" width="10.28515625" style="124" customWidth="1"/>
    <col min="4098" max="4098" width="0" style="124" hidden="1" customWidth="1"/>
    <col min="4099" max="4099" width="19.5703125" style="124" customWidth="1"/>
    <col min="4100" max="4100" width="11.7109375" style="124" customWidth="1"/>
    <col min="4101" max="4101" width="48.42578125" style="124" customWidth="1"/>
    <col min="4102" max="4102" width="13.140625" style="124" customWidth="1"/>
    <col min="4103" max="4103" width="12.7109375" style="124" customWidth="1"/>
    <col min="4104" max="4104" width="11.42578125" style="124" customWidth="1"/>
    <col min="4105" max="4105" width="10.85546875" style="124" customWidth="1"/>
    <col min="4106" max="4106" width="7.85546875" style="124" customWidth="1"/>
    <col min="4107" max="4107" width="9.5703125" style="124" customWidth="1"/>
    <col min="4108" max="4108" width="9" style="124" customWidth="1"/>
    <col min="4109" max="4109" width="0" style="124" hidden="1" customWidth="1"/>
    <col min="4110" max="4110" width="10.5703125" style="124" customWidth="1"/>
    <col min="4111" max="4111" width="9.5703125" style="124" customWidth="1"/>
    <col min="4112" max="4112" width="10" style="124" customWidth="1"/>
    <col min="4113" max="4113" width="9.28515625" style="124" customWidth="1"/>
    <col min="4114" max="4114" width="11.5703125" style="124" customWidth="1"/>
    <col min="4115" max="4115" width="0" style="124" hidden="1" customWidth="1"/>
    <col min="4116" max="4351" width="7.85546875" style="124"/>
    <col min="4352" max="4352" width="3.28515625" style="124" customWidth="1"/>
    <col min="4353" max="4353" width="10.28515625" style="124" customWidth="1"/>
    <col min="4354" max="4354" width="0" style="124" hidden="1" customWidth="1"/>
    <col min="4355" max="4355" width="19.5703125" style="124" customWidth="1"/>
    <col min="4356" max="4356" width="11.7109375" style="124" customWidth="1"/>
    <col min="4357" max="4357" width="48.42578125" style="124" customWidth="1"/>
    <col min="4358" max="4358" width="13.140625" style="124" customWidth="1"/>
    <col min="4359" max="4359" width="12.7109375" style="124" customWidth="1"/>
    <col min="4360" max="4360" width="11.42578125" style="124" customWidth="1"/>
    <col min="4361" max="4361" width="10.85546875" style="124" customWidth="1"/>
    <col min="4362" max="4362" width="7.85546875" style="124" customWidth="1"/>
    <col min="4363" max="4363" width="9.5703125" style="124" customWidth="1"/>
    <col min="4364" max="4364" width="9" style="124" customWidth="1"/>
    <col min="4365" max="4365" width="0" style="124" hidden="1" customWidth="1"/>
    <col min="4366" max="4366" width="10.5703125" style="124" customWidth="1"/>
    <col min="4367" max="4367" width="9.5703125" style="124" customWidth="1"/>
    <col min="4368" max="4368" width="10" style="124" customWidth="1"/>
    <col min="4369" max="4369" width="9.28515625" style="124" customWidth="1"/>
    <col min="4370" max="4370" width="11.5703125" style="124" customWidth="1"/>
    <col min="4371" max="4371" width="0" style="124" hidden="1" customWidth="1"/>
    <col min="4372" max="4607" width="7.85546875" style="124"/>
    <col min="4608" max="4608" width="3.28515625" style="124" customWidth="1"/>
    <col min="4609" max="4609" width="10.28515625" style="124" customWidth="1"/>
    <col min="4610" max="4610" width="0" style="124" hidden="1" customWidth="1"/>
    <col min="4611" max="4611" width="19.5703125" style="124" customWidth="1"/>
    <col min="4612" max="4612" width="11.7109375" style="124" customWidth="1"/>
    <col min="4613" max="4613" width="48.42578125" style="124" customWidth="1"/>
    <col min="4614" max="4614" width="13.140625" style="124" customWidth="1"/>
    <col min="4615" max="4615" width="12.7109375" style="124" customWidth="1"/>
    <col min="4616" max="4616" width="11.42578125" style="124" customWidth="1"/>
    <col min="4617" max="4617" width="10.85546875" style="124" customWidth="1"/>
    <col min="4618" max="4618" width="7.85546875" style="124" customWidth="1"/>
    <col min="4619" max="4619" width="9.5703125" style="124" customWidth="1"/>
    <col min="4620" max="4620" width="9" style="124" customWidth="1"/>
    <col min="4621" max="4621" width="0" style="124" hidden="1" customWidth="1"/>
    <col min="4622" max="4622" width="10.5703125" style="124" customWidth="1"/>
    <col min="4623" max="4623" width="9.5703125" style="124" customWidth="1"/>
    <col min="4624" max="4624" width="10" style="124" customWidth="1"/>
    <col min="4625" max="4625" width="9.28515625" style="124" customWidth="1"/>
    <col min="4626" max="4626" width="11.5703125" style="124" customWidth="1"/>
    <col min="4627" max="4627" width="0" style="124" hidden="1" customWidth="1"/>
    <col min="4628" max="4863" width="7.85546875" style="124"/>
    <col min="4864" max="4864" width="3.28515625" style="124" customWidth="1"/>
    <col min="4865" max="4865" width="10.28515625" style="124" customWidth="1"/>
    <col min="4866" max="4866" width="0" style="124" hidden="1" customWidth="1"/>
    <col min="4867" max="4867" width="19.5703125" style="124" customWidth="1"/>
    <col min="4868" max="4868" width="11.7109375" style="124" customWidth="1"/>
    <col min="4869" max="4869" width="48.42578125" style="124" customWidth="1"/>
    <col min="4870" max="4870" width="13.140625" style="124" customWidth="1"/>
    <col min="4871" max="4871" width="12.7109375" style="124" customWidth="1"/>
    <col min="4872" max="4872" width="11.42578125" style="124" customWidth="1"/>
    <col min="4873" max="4873" width="10.85546875" style="124" customWidth="1"/>
    <col min="4874" max="4874" width="7.85546875" style="124" customWidth="1"/>
    <col min="4875" max="4875" width="9.5703125" style="124" customWidth="1"/>
    <col min="4876" max="4876" width="9" style="124" customWidth="1"/>
    <col min="4877" max="4877" width="0" style="124" hidden="1" customWidth="1"/>
    <col min="4878" max="4878" width="10.5703125" style="124" customWidth="1"/>
    <col min="4879" max="4879" width="9.5703125" style="124" customWidth="1"/>
    <col min="4880" max="4880" width="10" style="124" customWidth="1"/>
    <col min="4881" max="4881" width="9.28515625" style="124" customWidth="1"/>
    <col min="4882" max="4882" width="11.5703125" style="124" customWidth="1"/>
    <col min="4883" max="4883" width="0" style="124" hidden="1" customWidth="1"/>
    <col min="4884" max="5119" width="7.85546875" style="124"/>
    <col min="5120" max="5120" width="3.28515625" style="124" customWidth="1"/>
    <col min="5121" max="5121" width="10.28515625" style="124" customWidth="1"/>
    <col min="5122" max="5122" width="0" style="124" hidden="1" customWidth="1"/>
    <col min="5123" max="5123" width="19.5703125" style="124" customWidth="1"/>
    <col min="5124" max="5124" width="11.7109375" style="124" customWidth="1"/>
    <col min="5125" max="5125" width="48.42578125" style="124" customWidth="1"/>
    <col min="5126" max="5126" width="13.140625" style="124" customWidth="1"/>
    <col min="5127" max="5127" width="12.7109375" style="124" customWidth="1"/>
    <col min="5128" max="5128" width="11.42578125" style="124" customWidth="1"/>
    <col min="5129" max="5129" width="10.85546875" style="124" customWidth="1"/>
    <col min="5130" max="5130" width="7.85546875" style="124" customWidth="1"/>
    <col min="5131" max="5131" width="9.5703125" style="124" customWidth="1"/>
    <col min="5132" max="5132" width="9" style="124" customWidth="1"/>
    <col min="5133" max="5133" width="0" style="124" hidden="1" customWidth="1"/>
    <col min="5134" max="5134" width="10.5703125" style="124" customWidth="1"/>
    <col min="5135" max="5135" width="9.5703125" style="124" customWidth="1"/>
    <col min="5136" max="5136" width="10" style="124" customWidth="1"/>
    <col min="5137" max="5137" width="9.28515625" style="124" customWidth="1"/>
    <col min="5138" max="5138" width="11.5703125" style="124" customWidth="1"/>
    <col min="5139" max="5139" width="0" style="124" hidden="1" customWidth="1"/>
    <col min="5140" max="5375" width="7.85546875" style="124"/>
    <col min="5376" max="5376" width="3.28515625" style="124" customWidth="1"/>
    <col min="5377" max="5377" width="10.28515625" style="124" customWidth="1"/>
    <col min="5378" max="5378" width="0" style="124" hidden="1" customWidth="1"/>
    <col min="5379" max="5379" width="19.5703125" style="124" customWidth="1"/>
    <col min="5380" max="5380" width="11.7109375" style="124" customWidth="1"/>
    <col min="5381" max="5381" width="48.42578125" style="124" customWidth="1"/>
    <col min="5382" max="5382" width="13.140625" style="124" customWidth="1"/>
    <col min="5383" max="5383" width="12.7109375" style="124" customWidth="1"/>
    <col min="5384" max="5384" width="11.42578125" style="124" customWidth="1"/>
    <col min="5385" max="5385" width="10.85546875" style="124" customWidth="1"/>
    <col min="5386" max="5386" width="7.85546875" style="124" customWidth="1"/>
    <col min="5387" max="5387" width="9.5703125" style="124" customWidth="1"/>
    <col min="5388" max="5388" width="9" style="124" customWidth="1"/>
    <col min="5389" max="5389" width="0" style="124" hidden="1" customWidth="1"/>
    <col min="5390" max="5390" width="10.5703125" style="124" customWidth="1"/>
    <col min="5391" max="5391" width="9.5703125" style="124" customWidth="1"/>
    <col min="5392" max="5392" width="10" style="124" customWidth="1"/>
    <col min="5393" max="5393" width="9.28515625" style="124" customWidth="1"/>
    <col min="5394" max="5394" width="11.5703125" style="124" customWidth="1"/>
    <col min="5395" max="5395" width="0" style="124" hidden="1" customWidth="1"/>
    <col min="5396" max="5631" width="7.85546875" style="124"/>
    <col min="5632" max="5632" width="3.28515625" style="124" customWidth="1"/>
    <col min="5633" max="5633" width="10.28515625" style="124" customWidth="1"/>
    <col min="5634" max="5634" width="0" style="124" hidden="1" customWidth="1"/>
    <col min="5635" max="5635" width="19.5703125" style="124" customWidth="1"/>
    <col min="5636" max="5636" width="11.7109375" style="124" customWidth="1"/>
    <col min="5637" max="5637" width="48.42578125" style="124" customWidth="1"/>
    <col min="5638" max="5638" width="13.140625" style="124" customWidth="1"/>
    <col min="5639" max="5639" width="12.7109375" style="124" customWidth="1"/>
    <col min="5640" max="5640" width="11.42578125" style="124" customWidth="1"/>
    <col min="5641" max="5641" width="10.85546875" style="124" customWidth="1"/>
    <col min="5642" max="5642" width="7.85546875" style="124" customWidth="1"/>
    <col min="5643" max="5643" width="9.5703125" style="124" customWidth="1"/>
    <col min="5644" max="5644" width="9" style="124" customWidth="1"/>
    <col min="5645" max="5645" width="0" style="124" hidden="1" customWidth="1"/>
    <col min="5646" max="5646" width="10.5703125" style="124" customWidth="1"/>
    <col min="5647" max="5647" width="9.5703125" style="124" customWidth="1"/>
    <col min="5648" max="5648" width="10" style="124" customWidth="1"/>
    <col min="5649" max="5649" width="9.28515625" style="124" customWidth="1"/>
    <col min="5650" max="5650" width="11.5703125" style="124" customWidth="1"/>
    <col min="5651" max="5651" width="0" style="124" hidden="1" customWidth="1"/>
    <col min="5652" max="5887" width="7.85546875" style="124"/>
    <col min="5888" max="5888" width="3.28515625" style="124" customWidth="1"/>
    <col min="5889" max="5889" width="10.28515625" style="124" customWidth="1"/>
    <col min="5890" max="5890" width="0" style="124" hidden="1" customWidth="1"/>
    <col min="5891" max="5891" width="19.5703125" style="124" customWidth="1"/>
    <col min="5892" max="5892" width="11.7109375" style="124" customWidth="1"/>
    <col min="5893" max="5893" width="48.42578125" style="124" customWidth="1"/>
    <col min="5894" max="5894" width="13.140625" style="124" customWidth="1"/>
    <col min="5895" max="5895" width="12.7109375" style="124" customWidth="1"/>
    <col min="5896" max="5896" width="11.42578125" style="124" customWidth="1"/>
    <col min="5897" max="5897" width="10.85546875" style="124" customWidth="1"/>
    <col min="5898" max="5898" width="7.85546875" style="124" customWidth="1"/>
    <col min="5899" max="5899" width="9.5703125" style="124" customWidth="1"/>
    <col min="5900" max="5900" width="9" style="124" customWidth="1"/>
    <col min="5901" max="5901" width="0" style="124" hidden="1" customWidth="1"/>
    <col min="5902" max="5902" width="10.5703125" style="124" customWidth="1"/>
    <col min="5903" max="5903" width="9.5703125" style="124" customWidth="1"/>
    <col min="5904" max="5904" width="10" style="124" customWidth="1"/>
    <col min="5905" max="5905" width="9.28515625" style="124" customWidth="1"/>
    <col min="5906" max="5906" width="11.5703125" style="124" customWidth="1"/>
    <col min="5907" max="5907" width="0" style="124" hidden="1" customWidth="1"/>
    <col min="5908" max="6143" width="7.85546875" style="124"/>
    <col min="6144" max="6144" width="3.28515625" style="124" customWidth="1"/>
    <col min="6145" max="6145" width="10.28515625" style="124" customWidth="1"/>
    <col min="6146" max="6146" width="0" style="124" hidden="1" customWidth="1"/>
    <col min="6147" max="6147" width="19.5703125" style="124" customWidth="1"/>
    <col min="6148" max="6148" width="11.7109375" style="124" customWidth="1"/>
    <col min="6149" max="6149" width="48.42578125" style="124" customWidth="1"/>
    <col min="6150" max="6150" width="13.140625" style="124" customWidth="1"/>
    <col min="6151" max="6151" width="12.7109375" style="124" customWidth="1"/>
    <col min="6152" max="6152" width="11.42578125" style="124" customWidth="1"/>
    <col min="6153" max="6153" width="10.85546875" style="124" customWidth="1"/>
    <col min="6154" max="6154" width="7.85546875" style="124" customWidth="1"/>
    <col min="6155" max="6155" width="9.5703125" style="124" customWidth="1"/>
    <col min="6156" max="6156" width="9" style="124" customWidth="1"/>
    <col min="6157" max="6157" width="0" style="124" hidden="1" customWidth="1"/>
    <col min="6158" max="6158" width="10.5703125" style="124" customWidth="1"/>
    <col min="6159" max="6159" width="9.5703125" style="124" customWidth="1"/>
    <col min="6160" max="6160" width="10" style="124" customWidth="1"/>
    <col min="6161" max="6161" width="9.28515625" style="124" customWidth="1"/>
    <col min="6162" max="6162" width="11.5703125" style="124" customWidth="1"/>
    <col min="6163" max="6163" width="0" style="124" hidden="1" customWidth="1"/>
    <col min="6164" max="6399" width="7.85546875" style="124"/>
    <col min="6400" max="6400" width="3.28515625" style="124" customWidth="1"/>
    <col min="6401" max="6401" width="10.28515625" style="124" customWidth="1"/>
    <col min="6402" max="6402" width="0" style="124" hidden="1" customWidth="1"/>
    <col min="6403" max="6403" width="19.5703125" style="124" customWidth="1"/>
    <col min="6404" max="6404" width="11.7109375" style="124" customWidth="1"/>
    <col min="6405" max="6405" width="48.42578125" style="124" customWidth="1"/>
    <col min="6406" max="6406" width="13.140625" style="124" customWidth="1"/>
    <col min="6407" max="6407" width="12.7109375" style="124" customWidth="1"/>
    <col min="6408" max="6408" width="11.42578125" style="124" customWidth="1"/>
    <col min="6409" max="6409" width="10.85546875" style="124" customWidth="1"/>
    <col min="6410" max="6410" width="7.85546875" style="124" customWidth="1"/>
    <col min="6411" max="6411" width="9.5703125" style="124" customWidth="1"/>
    <col min="6412" max="6412" width="9" style="124" customWidth="1"/>
    <col min="6413" max="6413" width="0" style="124" hidden="1" customWidth="1"/>
    <col min="6414" max="6414" width="10.5703125" style="124" customWidth="1"/>
    <col min="6415" max="6415" width="9.5703125" style="124" customWidth="1"/>
    <col min="6416" max="6416" width="10" style="124" customWidth="1"/>
    <col min="6417" max="6417" width="9.28515625" style="124" customWidth="1"/>
    <col min="6418" max="6418" width="11.5703125" style="124" customWidth="1"/>
    <col min="6419" max="6419" width="0" style="124" hidden="1" customWidth="1"/>
    <col min="6420" max="6655" width="7.85546875" style="124"/>
    <col min="6656" max="6656" width="3.28515625" style="124" customWidth="1"/>
    <col min="6657" max="6657" width="10.28515625" style="124" customWidth="1"/>
    <col min="6658" max="6658" width="0" style="124" hidden="1" customWidth="1"/>
    <col min="6659" max="6659" width="19.5703125" style="124" customWidth="1"/>
    <col min="6660" max="6660" width="11.7109375" style="124" customWidth="1"/>
    <col min="6661" max="6661" width="48.42578125" style="124" customWidth="1"/>
    <col min="6662" max="6662" width="13.140625" style="124" customWidth="1"/>
    <col min="6663" max="6663" width="12.7109375" style="124" customWidth="1"/>
    <col min="6664" max="6664" width="11.42578125" style="124" customWidth="1"/>
    <col min="6665" max="6665" width="10.85546875" style="124" customWidth="1"/>
    <col min="6666" max="6666" width="7.85546875" style="124" customWidth="1"/>
    <col min="6667" max="6667" width="9.5703125" style="124" customWidth="1"/>
    <col min="6668" max="6668" width="9" style="124" customWidth="1"/>
    <col min="6669" max="6669" width="0" style="124" hidden="1" customWidth="1"/>
    <col min="6670" max="6670" width="10.5703125" style="124" customWidth="1"/>
    <col min="6671" max="6671" width="9.5703125" style="124" customWidth="1"/>
    <col min="6672" max="6672" width="10" style="124" customWidth="1"/>
    <col min="6673" max="6673" width="9.28515625" style="124" customWidth="1"/>
    <col min="6674" max="6674" width="11.5703125" style="124" customWidth="1"/>
    <col min="6675" max="6675" width="0" style="124" hidden="1" customWidth="1"/>
    <col min="6676" max="6911" width="7.85546875" style="124"/>
    <col min="6912" max="6912" width="3.28515625" style="124" customWidth="1"/>
    <col min="6913" max="6913" width="10.28515625" style="124" customWidth="1"/>
    <col min="6914" max="6914" width="0" style="124" hidden="1" customWidth="1"/>
    <col min="6915" max="6915" width="19.5703125" style="124" customWidth="1"/>
    <col min="6916" max="6916" width="11.7109375" style="124" customWidth="1"/>
    <col min="6917" max="6917" width="48.42578125" style="124" customWidth="1"/>
    <col min="6918" max="6918" width="13.140625" style="124" customWidth="1"/>
    <col min="6919" max="6919" width="12.7109375" style="124" customWidth="1"/>
    <col min="6920" max="6920" width="11.42578125" style="124" customWidth="1"/>
    <col min="6921" max="6921" width="10.85546875" style="124" customWidth="1"/>
    <col min="6922" max="6922" width="7.85546875" style="124" customWidth="1"/>
    <col min="6923" max="6923" width="9.5703125" style="124" customWidth="1"/>
    <col min="6924" max="6924" width="9" style="124" customWidth="1"/>
    <col min="6925" max="6925" width="0" style="124" hidden="1" customWidth="1"/>
    <col min="6926" max="6926" width="10.5703125" style="124" customWidth="1"/>
    <col min="6927" max="6927" width="9.5703125" style="124" customWidth="1"/>
    <col min="6928" max="6928" width="10" style="124" customWidth="1"/>
    <col min="6929" max="6929" width="9.28515625" style="124" customWidth="1"/>
    <col min="6930" max="6930" width="11.5703125" style="124" customWidth="1"/>
    <col min="6931" max="6931" width="0" style="124" hidden="1" customWidth="1"/>
    <col min="6932" max="7167" width="7.85546875" style="124"/>
    <col min="7168" max="7168" width="3.28515625" style="124" customWidth="1"/>
    <col min="7169" max="7169" width="10.28515625" style="124" customWidth="1"/>
    <col min="7170" max="7170" width="0" style="124" hidden="1" customWidth="1"/>
    <col min="7171" max="7171" width="19.5703125" style="124" customWidth="1"/>
    <col min="7172" max="7172" width="11.7109375" style="124" customWidth="1"/>
    <col min="7173" max="7173" width="48.42578125" style="124" customWidth="1"/>
    <col min="7174" max="7174" width="13.140625" style="124" customWidth="1"/>
    <col min="7175" max="7175" width="12.7109375" style="124" customWidth="1"/>
    <col min="7176" max="7176" width="11.42578125" style="124" customWidth="1"/>
    <col min="7177" max="7177" width="10.85546875" style="124" customWidth="1"/>
    <col min="7178" max="7178" width="7.85546875" style="124" customWidth="1"/>
    <col min="7179" max="7179" width="9.5703125" style="124" customWidth="1"/>
    <col min="7180" max="7180" width="9" style="124" customWidth="1"/>
    <col min="7181" max="7181" width="0" style="124" hidden="1" customWidth="1"/>
    <col min="7182" max="7182" width="10.5703125" style="124" customWidth="1"/>
    <col min="7183" max="7183" width="9.5703125" style="124" customWidth="1"/>
    <col min="7184" max="7184" width="10" style="124" customWidth="1"/>
    <col min="7185" max="7185" width="9.28515625" style="124" customWidth="1"/>
    <col min="7186" max="7186" width="11.5703125" style="124" customWidth="1"/>
    <col min="7187" max="7187" width="0" style="124" hidden="1" customWidth="1"/>
    <col min="7188" max="7423" width="7.85546875" style="124"/>
    <col min="7424" max="7424" width="3.28515625" style="124" customWidth="1"/>
    <col min="7425" max="7425" width="10.28515625" style="124" customWidth="1"/>
    <col min="7426" max="7426" width="0" style="124" hidden="1" customWidth="1"/>
    <col min="7427" max="7427" width="19.5703125" style="124" customWidth="1"/>
    <col min="7428" max="7428" width="11.7109375" style="124" customWidth="1"/>
    <col min="7429" max="7429" width="48.42578125" style="124" customWidth="1"/>
    <col min="7430" max="7430" width="13.140625" style="124" customWidth="1"/>
    <col min="7431" max="7431" width="12.7109375" style="124" customWidth="1"/>
    <col min="7432" max="7432" width="11.42578125" style="124" customWidth="1"/>
    <col min="7433" max="7433" width="10.85546875" style="124" customWidth="1"/>
    <col min="7434" max="7434" width="7.85546875" style="124" customWidth="1"/>
    <col min="7435" max="7435" width="9.5703125" style="124" customWidth="1"/>
    <col min="7436" max="7436" width="9" style="124" customWidth="1"/>
    <col min="7437" max="7437" width="0" style="124" hidden="1" customWidth="1"/>
    <col min="7438" max="7438" width="10.5703125" style="124" customWidth="1"/>
    <col min="7439" max="7439" width="9.5703125" style="124" customWidth="1"/>
    <col min="7440" max="7440" width="10" style="124" customWidth="1"/>
    <col min="7441" max="7441" width="9.28515625" style="124" customWidth="1"/>
    <col min="7442" max="7442" width="11.5703125" style="124" customWidth="1"/>
    <col min="7443" max="7443" width="0" style="124" hidden="1" customWidth="1"/>
    <col min="7444" max="7679" width="7.85546875" style="124"/>
    <col min="7680" max="7680" width="3.28515625" style="124" customWidth="1"/>
    <col min="7681" max="7681" width="10.28515625" style="124" customWidth="1"/>
    <col min="7682" max="7682" width="0" style="124" hidden="1" customWidth="1"/>
    <col min="7683" max="7683" width="19.5703125" style="124" customWidth="1"/>
    <col min="7684" max="7684" width="11.7109375" style="124" customWidth="1"/>
    <col min="7685" max="7685" width="48.42578125" style="124" customWidth="1"/>
    <col min="7686" max="7686" width="13.140625" style="124" customWidth="1"/>
    <col min="7687" max="7687" width="12.7109375" style="124" customWidth="1"/>
    <col min="7688" max="7688" width="11.42578125" style="124" customWidth="1"/>
    <col min="7689" max="7689" width="10.85546875" style="124" customWidth="1"/>
    <col min="7690" max="7690" width="7.85546875" style="124" customWidth="1"/>
    <col min="7691" max="7691" width="9.5703125" style="124" customWidth="1"/>
    <col min="7692" max="7692" width="9" style="124" customWidth="1"/>
    <col min="7693" max="7693" width="0" style="124" hidden="1" customWidth="1"/>
    <col min="7694" max="7694" width="10.5703125" style="124" customWidth="1"/>
    <col min="7695" max="7695" width="9.5703125" style="124" customWidth="1"/>
    <col min="7696" max="7696" width="10" style="124" customWidth="1"/>
    <col min="7697" max="7697" width="9.28515625" style="124" customWidth="1"/>
    <col min="7698" max="7698" width="11.5703125" style="124" customWidth="1"/>
    <col min="7699" max="7699" width="0" style="124" hidden="1" customWidth="1"/>
    <col min="7700" max="7935" width="7.85546875" style="124"/>
    <col min="7936" max="7936" width="3.28515625" style="124" customWidth="1"/>
    <col min="7937" max="7937" width="10.28515625" style="124" customWidth="1"/>
    <col min="7938" max="7938" width="0" style="124" hidden="1" customWidth="1"/>
    <col min="7939" max="7939" width="19.5703125" style="124" customWidth="1"/>
    <col min="7940" max="7940" width="11.7109375" style="124" customWidth="1"/>
    <col min="7941" max="7941" width="48.42578125" style="124" customWidth="1"/>
    <col min="7942" max="7942" width="13.140625" style="124" customWidth="1"/>
    <col min="7943" max="7943" width="12.7109375" style="124" customWidth="1"/>
    <col min="7944" max="7944" width="11.42578125" style="124" customWidth="1"/>
    <col min="7945" max="7945" width="10.85546875" style="124" customWidth="1"/>
    <col min="7946" max="7946" width="7.85546875" style="124" customWidth="1"/>
    <col min="7947" max="7947" width="9.5703125" style="124" customWidth="1"/>
    <col min="7948" max="7948" width="9" style="124" customWidth="1"/>
    <col min="7949" max="7949" width="0" style="124" hidden="1" customWidth="1"/>
    <col min="7950" max="7950" width="10.5703125" style="124" customWidth="1"/>
    <col min="7951" max="7951" width="9.5703125" style="124" customWidth="1"/>
    <col min="7952" max="7952" width="10" style="124" customWidth="1"/>
    <col min="7953" max="7953" width="9.28515625" style="124" customWidth="1"/>
    <col min="7954" max="7954" width="11.5703125" style="124" customWidth="1"/>
    <col min="7955" max="7955" width="0" style="124" hidden="1" customWidth="1"/>
    <col min="7956" max="8191" width="7.85546875" style="124"/>
    <col min="8192" max="8192" width="3.28515625" style="124" customWidth="1"/>
    <col min="8193" max="8193" width="10.28515625" style="124" customWidth="1"/>
    <col min="8194" max="8194" width="0" style="124" hidden="1" customWidth="1"/>
    <col min="8195" max="8195" width="19.5703125" style="124" customWidth="1"/>
    <col min="8196" max="8196" width="11.7109375" style="124" customWidth="1"/>
    <col min="8197" max="8197" width="48.42578125" style="124" customWidth="1"/>
    <col min="8198" max="8198" width="13.140625" style="124" customWidth="1"/>
    <col min="8199" max="8199" width="12.7109375" style="124" customWidth="1"/>
    <col min="8200" max="8200" width="11.42578125" style="124" customWidth="1"/>
    <col min="8201" max="8201" width="10.85546875" style="124" customWidth="1"/>
    <col min="8202" max="8202" width="7.85546875" style="124" customWidth="1"/>
    <col min="8203" max="8203" width="9.5703125" style="124" customWidth="1"/>
    <col min="8204" max="8204" width="9" style="124" customWidth="1"/>
    <col min="8205" max="8205" width="0" style="124" hidden="1" customWidth="1"/>
    <col min="8206" max="8206" width="10.5703125" style="124" customWidth="1"/>
    <col min="8207" max="8207" width="9.5703125" style="124" customWidth="1"/>
    <col min="8208" max="8208" width="10" style="124" customWidth="1"/>
    <col min="8209" max="8209" width="9.28515625" style="124" customWidth="1"/>
    <col min="8210" max="8210" width="11.5703125" style="124" customWidth="1"/>
    <col min="8211" max="8211" width="0" style="124" hidden="1" customWidth="1"/>
    <col min="8212" max="8447" width="7.85546875" style="124"/>
    <col min="8448" max="8448" width="3.28515625" style="124" customWidth="1"/>
    <col min="8449" max="8449" width="10.28515625" style="124" customWidth="1"/>
    <col min="8450" max="8450" width="0" style="124" hidden="1" customWidth="1"/>
    <col min="8451" max="8451" width="19.5703125" style="124" customWidth="1"/>
    <col min="8452" max="8452" width="11.7109375" style="124" customWidth="1"/>
    <col min="8453" max="8453" width="48.42578125" style="124" customWidth="1"/>
    <col min="8454" max="8454" width="13.140625" style="124" customWidth="1"/>
    <col min="8455" max="8455" width="12.7109375" style="124" customWidth="1"/>
    <col min="8456" max="8456" width="11.42578125" style="124" customWidth="1"/>
    <col min="8457" max="8457" width="10.85546875" style="124" customWidth="1"/>
    <col min="8458" max="8458" width="7.85546875" style="124" customWidth="1"/>
    <col min="8459" max="8459" width="9.5703125" style="124" customWidth="1"/>
    <col min="8460" max="8460" width="9" style="124" customWidth="1"/>
    <col min="8461" max="8461" width="0" style="124" hidden="1" customWidth="1"/>
    <col min="8462" max="8462" width="10.5703125" style="124" customWidth="1"/>
    <col min="8463" max="8463" width="9.5703125" style="124" customWidth="1"/>
    <col min="8464" max="8464" width="10" style="124" customWidth="1"/>
    <col min="8465" max="8465" width="9.28515625" style="124" customWidth="1"/>
    <col min="8466" max="8466" width="11.5703125" style="124" customWidth="1"/>
    <col min="8467" max="8467" width="0" style="124" hidden="1" customWidth="1"/>
    <col min="8468" max="8703" width="7.85546875" style="124"/>
    <col min="8704" max="8704" width="3.28515625" style="124" customWidth="1"/>
    <col min="8705" max="8705" width="10.28515625" style="124" customWidth="1"/>
    <col min="8706" max="8706" width="0" style="124" hidden="1" customWidth="1"/>
    <col min="8707" max="8707" width="19.5703125" style="124" customWidth="1"/>
    <col min="8708" max="8708" width="11.7109375" style="124" customWidth="1"/>
    <col min="8709" max="8709" width="48.42578125" style="124" customWidth="1"/>
    <col min="8710" max="8710" width="13.140625" style="124" customWidth="1"/>
    <col min="8711" max="8711" width="12.7109375" style="124" customWidth="1"/>
    <col min="8712" max="8712" width="11.42578125" style="124" customWidth="1"/>
    <col min="8713" max="8713" width="10.85546875" style="124" customWidth="1"/>
    <col min="8714" max="8714" width="7.85546875" style="124" customWidth="1"/>
    <col min="8715" max="8715" width="9.5703125" style="124" customWidth="1"/>
    <col min="8716" max="8716" width="9" style="124" customWidth="1"/>
    <col min="8717" max="8717" width="0" style="124" hidden="1" customWidth="1"/>
    <col min="8718" max="8718" width="10.5703125" style="124" customWidth="1"/>
    <col min="8719" max="8719" width="9.5703125" style="124" customWidth="1"/>
    <col min="8720" max="8720" width="10" style="124" customWidth="1"/>
    <col min="8721" max="8721" width="9.28515625" style="124" customWidth="1"/>
    <col min="8722" max="8722" width="11.5703125" style="124" customWidth="1"/>
    <col min="8723" max="8723" width="0" style="124" hidden="1" customWidth="1"/>
    <col min="8724" max="8959" width="7.85546875" style="124"/>
    <col min="8960" max="8960" width="3.28515625" style="124" customWidth="1"/>
    <col min="8961" max="8961" width="10.28515625" style="124" customWidth="1"/>
    <col min="8962" max="8962" width="0" style="124" hidden="1" customWidth="1"/>
    <col min="8963" max="8963" width="19.5703125" style="124" customWidth="1"/>
    <col min="8964" max="8964" width="11.7109375" style="124" customWidth="1"/>
    <col min="8965" max="8965" width="48.42578125" style="124" customWidth="1"/>
    <col min="8966" max="8966" width="13.140625" style="124" customWidth="1"/>
    <col min="8967" max="8967" width="12.7109375" style="124" customWidth="1"/>
    <col min="8968" max="8968" width="11.42578125" style="124" customWidth="1"/>
    <col min="8969" max="8969" width="10.85546875" style="124" customWidth="1"/>
    <col min="8970" max="8970" width="7.85546875" style="124" customWidth="1"/>
    <col min="8971" max="8971" width="9.5703125" style="124" customWidth="1"/>
    <col min="8972" max="8972" width="9" style="124" customWidth="1"/>
    <col min="8973" max="8973" width="0" style="124" hidden="1" customWidth="1"/>
    <col min="8974" max="8974" width="10.5703125" style="124" customWidth="1"/>
    <col min="8975" max="8975" width="9.5703125" style="124" customWidth="1"/>
    <col min="8976" max="8976" width="10" style="124" customWidth="1"/>
    <col min="8977" max="8977" width="9.28515625" style="124" customWidth="1"/>
    <col min="8978" max="8978" width="11.5703125" style="124" customWidth="1"/>
    <col min="8979" max="8979" width="0" style="124" hidden="1" customWidth="1"/>
    <col min="8980" max="9215" width="7.85546875" style="124"/>
    <col min="9216" max="9216" width="3.28515625" style="124" customWidth="1"/>
    <col min="9217" max="9217" width="10.28515625" style="124" customWidth="1"/>
    <col min="9218" max="9218" width="0" style="124" hidden="1" customWidth="1"/>
    <col min="9219" max="9219" width="19.5703125" style="124" customWidth="1"/>
    <col min="9220" max="9220" width="11.7109375" style="124" customWidth="1"/>
    <col min="9221" max="9221" width="48.42578125" style="124" customWidth="1"/>
    <col min="9222" max="9222" width="13.140625" style="124" customWidth="1"/>
    <col min="9223" max="9223" width="12.7109375" style="124" customWidth="1"/>
    <col min="9224" max="9224" width="11.42578125" style="124" customWidth="1"/>
    <col min="9225" max="9225" width="10.85546875" style="124" customWidth="1"/>
    <col min="9226" max="9226" width="7.85546875" style="124" customWidth="1"/>
    <col min="9227" max="9227" width="9.5703125" style="124" customWidth="1"/>
    <col min="9228" max="9228" width="9" style="124" customWidth="1"/>
    <col min="9229" max="9229" width="0" style="124" hidden="1" customWidth="1"/>
    <col min="9230" max="9230" width="10.5703125" style="124" customWidth="1"/>
    <col min="9231" max="9231" width="9.5703125" style="124" customWidth="1"/>
    <col min="9232" max="9232" width="10" style="124" customWidth="1"/>
    <col min="9233" max="9233" width="9.28515625" style="124" customWidth="1"/>
    <col min="9234" max="9234" width="11.5703125" style="124" customWidth="1"/>
    <col min="9235" max="9235" width="0" style="124" hidden="1" customWidth="1"/>
    <col min="9236" max="9471" width="7.85546875" style="124"/>
    <col min="9472" max="9472" width="3.28515625" style="124" customWidth="1"/>
    <col min="9473" max="9473" width="10.28515625" style="124" customWidth="1"/>
    <col min="9474" max="9474" width="0" style="124" hidden="1" customWidth="1"/>
    <col min="9475" max="9475" width="19.5703125" style="124" customWidth="1"/>
    <col min="9476" max="9476" width="11.7109375" style="124" customWidth="1"/>
    <col min="9477" max="9477" width="48.42578125" style="124" customWidth="1"/>
    <col min="9478" max="9478" width="13.140625" style="124" customWidth="1"/>
    <col min="9479" max="9479" width="12.7109375" style="124" customWidth="1"/>
    <col min="9480" max="9480" width="11.42578125" style="124" customWidth="1"/>
    <col min="9481" max="9481" width="10.85546875" style="124" customWidth="1"/>
    <col min="9482" max="9482" width="7.85546875" style="124" customWidth="1"/>
    <col min="9483" max="9483" width="9.5703125" style="124" customWidth="1"/>
    <col min="9484" max="9484" width="9" style="124" customWidth="1"/>
    <col min="9485" max="9485" width="0" style="124" hidden="1" customWidth="1"/>
    <col min="9486" max="9486" width="10.5703125" style="124" customWidth="1"/>
    <col min="9487" max="9487" width="9.5703125" style="124" customWidth="1"/>
    <col min="9488" max="9488" width="10" style="124" customWidth="1"/>
    <col min="9489" max="9489" width="9.28515625" style="124" customWidth="1"/>
    <col min="9490" max="9490" width="11.5703125" style="124" customWidth="1"/>
    <col min="9491" max="9491" width="0" style="124" hidden="1" customWidth="1"/>
    <col min="9492" max="9727" width="7.85546875" style="124"/>
    <col min="9728" max="9728" width="3.28515625" style="124" customWidth="1"/>
    <col min="9729" max="9729" width="10.28515625" style="124" customWidth="1"/>
    <col min="9730" max="9730" width="0" style="124" hidden="1" customWidth="1"/>
    <col min="9731" max="9731" width="19.5703125" style="124" customWidth="1"/>
    <col min="9732" max="9732" width="11.7109375" style="124" customWidth="1"/>
    <col min="9733" max="9733" width="48.42578125" style="124" customWidth="1"/>
    <col min="9734" max="9734" width="13.140625" style="124" customWidth="1"/>
    <col min="9735" max="9735" width="12.7109375" style="124" customWidth="1"/>
    <col min="9736" max="9736" width="11.42578125" style="124" customWidth="1"/>
    <col min="9737" max="9737" width="10.85546875" style="124" customWidth="1"/>
    <col min="9738" max="9738" width="7.85546875" style="124" customWidth="1"/>
    <col min="9739" max="9739" width="9.5703125" style="124" customWidth="1"/>
    <col min="9740" max="9740" width="9" style="124" customWidth="1"/>
    <col min="9741" max="9741" width="0" style="124" hidden="1" customWidth="1"/>
    <col min="9742" max="9742" width="10.5703125" style="124" customWidth="1"/>
    <col min="9743" max="9743" width="9.5703125" style="124" customWidth="1"/>
    <col min="9744" max="9744" width="10" style="124" customWidth="1"/>
    <col min="9745" max="9745" width="9.28515625" style="124" customWidth="1"/>
    <col min="9746" max="9746" width="11.5703125" style="124" customWidth="1"/>
    <col min="9747" max="9747" width="0" style="124" hidden="1" customWidth="1"/>
    <col min="9748" max="9983" width="7.85546875" style="124"/>
    <col min="9984" max="9984" width="3.28515625" style="124" customWidth="1"/>
    <col min="9985" max="9985" width="10.28515625" style="124" customWidth="1"/>
    <col min="9986" max="9986" width="0" style="124" hidden="1" customWidth="1"/>
    <col min="9987" max="9987" width="19.5703125" style="124" customWidth="1"/>
    <col min="9988" max="9988" width="11.7109375" style="124" customWidth="1"/>
    <col min="9989" max="9989" width="48.42578125" style="124" customWidth="1"/>
    <col min="9990" max="9990" width="13.140625" style="124" customWidth="1"/>
    <col min="9991" max="9991" width="12.7109375" style="124" customWidth="1"/>
    <col min="9992" max="9992" width="11.42578125" style="124" customWidth="1"/>
    <col min="9993" max="9993" width="10.85546875" style="124" customWidth="1"/>
    <col min="9994" max="9994" width="7.85546875" style="124" customWidth="1"/>
    <col min="9995" max="9995" width="9.5703125" style="124" customWidth="1"/>
    <col min="9996" max="9996" width="9" style="124" customWidth="1"/>
    <col min="9997" max="9997" width="0" style="124" hidden="1" customWidth="1"/>
    <col min="9998" max="9998" width="10.5703125" style="124" customWidth="1"/>
    <col min="9999" max="9999" width="9.5703125" style="124" customWidth="1"/>
    <col min="10000" max="10000" width="10" style="124" customWidth="1"/>
    <col min="10001" max="10001" width="9.28515625" style="124" customWidth="1"/>
    <col min="10002" max="10002" width="11.5703125" style="124" customWidth="1"/>
    <col min="10003" max="10003" width="0" style="124" hidden="1" customWidth="1"/>
    <col min="10004" max="10239" width="7.85546875" style="124"/>
    <col min="10240" max="10240" width="3.28515625" style="124" customWidth="1"/>
    <col min="10241" max="10241" width="10.28515625" style="124" customWidth="1"/>
    <col min="10242" max="10242" width="0" style="124" hidden="1" customWidth="1"/>
    <col min="10243" max="10243" width="19.5703125" style="124" customWidth="1"/>
    <col min="10244" max="10244" width="11.7109375" style="124" customWidth="1"/>
    <col min="10245" max="10245" width="48.42578125" style="124" customWidth="1"/>
    <col min="10246" max="10246" width="13.140625" style="124" customWidth="1"/>
    <col min="10247" max="10247" width="12.7109375" style="124" customWidth="1"/>
    <col min="10248" max="10248" width="11.42578125" style="124" customWidth="1"/>
    <col min="10249" max="10249" width="10.85546875" style="124" customWidth="1"/>
    <col min="10250" max="10250" width="7.85546875" style="124" customWidth="1"/>
    <col min="10251" max="10251" width="9.5703125" style="124" customWidth="1"/>
    <col min="10252" max="10252" width="9" style="124" customWidth="1"/>
    <col min="10253" max="10253" width="0" style="124" hidden="1" customWidth="1"/>
    <col min="10254" max="10254" width="10.5703125" style="124" customWidth="1"/>
    <col min="10255" max="10255" width="9.5703125" style="124" customWidth="1"/>
    <col min="10256" max="10256" width="10" style="124" customWidth="1"/>
    <col min="10257" max="10257" width="9.28515625" style="124" customWidth="1"/>
    <col min="10258" max="10258" width="11.5703125" style="124" customWidth="1"/>
    <col min="10259" max="10259" width="0" style="124" hidden="1" customWidth="1"/>
    <col min="10260" max="10495" width="7.85546875" style="124"/>
    <col min="10496" max="10496" width="3.28515625" style="124" customWidth="1"/>
    <col min="10497" max="10497" width="10.28515625" style="124" customWidth="1"/>
    <col min="10498" max="10498" width="0" style="124" hidden="1" customWidth="1"/>
    <col min="10499" max="10499" width="19.5703125" style="124" customWidth="1"/>
    <col min="10500" max="10500" width="11.7109375" style="124" customWidth="1"/>
    <col min="10501" max="10501" width="48.42578125" style="124" customWidth="1"/>
    <col min="10502" max="10502" width="13.140625" style="124" customWidth="1"/>
    <col min="10503" max="10503" width="12.7109375" style="124" customWidth="1"/>
    <col min="10504" max="10504" width="11.42578125" style="124" customWidth="1"/>
    <col min="10505" max="10505" width="10.85546875" style="124" customWidth="1"/>
    <col min="10506" max="10506" width="7.85546875" style="124" customWidth="1"/>
    <col min="10507" max="10507" width="9.5703125" style="124" customWidth="1"/>
    <col min="10508" max="10508" width="9" style="124" customWidth="1"/>
    <col min="10509" max="10509" width="0" style="124" hidden="1" customWidth="1"/>
    <col min="10510" max="10510" width="10.5703125" style="124" customWidth="1"/>
    <col min="10511" max="10511" width="9.5703125" style="124" customWidth="1"/>
    <col min="10512" max="10512" width="10" style="124" customWidth="1"/>
    <col min="10513" max="10513" width="9.28515625" style="124" customWidth="1"/>
    <col min="10514" max="10514" width="11.5703125" style="124" customWidth="1"/>
    <col min="10515" max="10515" width="0" style="124" hidden="1" customWidth="1"/>
    <col min="10516" max="10751" width="7.85546875" style="124"/>
    <col min="10752" max="10752" width="3.28515625" style="124" customWidth="1"/>
    <col min="10753" max="10753" width="10.28515625" style="124" customWidth="1"/>
    <col min="10754" max="10754" width="0" style="124" hidden="1" customWidth="1"/>
    <col min="10755" max="10755" width="19.5703125" style="124" customWidth="1"/>
    <col min="10756" max="10756" width="11.7109375" style="124" customWidth="1"/>
    <col min="10757" max="10757" width="48.42578125" style="124" customWidth="1"/>
    <col min="10758" max="10758" width="13.140625" style="124" customWidth="1"/>
    <col min="10759" max="10759" width="12.7109375" style="124" customWidth="1"/>
    <col min="10760" max="10760" width="11.42578125" style="124" customWidth="1"/>
    <col min="10761" max="10761" width="10.85546875" style="124" customWidth="1"/>
    <col min="10762" max="10762" width="7.85546875" style="124" customWidth="1"/>
    <col min="10763" max="10763" width="9.5703125" style="124" customWidth="1"/>
    <col min="10764" max="10764" width="9" style="124" customWidth="1"/>
    <col min="10765" max="10765" width="0" style="124" hidden="1" customWidth="1"/>
    <col min="10766" max="10766" width="10.5703125" style="124" customWidth="1"/>
    <col min="10767" max="10767" width="9.5703125" style="124" customWidth="1"/>
    <col min="10768" max="10768" width="10" style="124" customWidth="1"/>
    <col min="10769" max="10769" width="9.28515625" style="124" customWidth="1"/>
    <col min="10770" max="10770" width="11.5703125" style="124" customWidth="1"/>
    <col min="10771" max="10771" width="0" style="124" hidden="1" customWidth="1"/>
    <col min="10772" max="11007" width="7.85546875" style="124"/>
    <col min="11008" max="11008" width="3.28515625" style="124" customWidth="1"/>
    <col min="11009" max="11009" width="10.28515625" style="124" customWidth="1"/>
    <col min="11010" max="11010" width="0" style="124" hidden="1" customWidth="1"/>
    <col min="11011" max="11011" width="19.5703125" style="124" customWidth="1"/>
    <col min="11012" max="11012" width="11.7109375" style="124" customWidth="1"/>
    <col min="11013" max="11013" width="48.42578125" style="124" customWidth="1"/>
    <col min="11014" max="11014" width="13.140625" style="124" customWidth="1"/>
    <col min="11015" max="11015" width="12.7109375" style="124" customWidth="1"/>
    <col min="11016" max="11016" width="11.42578125" style="124" customWidth="1"/>
    <col min="11017" max="11017" width="10.85546875" style="124" customWidth="1"/>
    <col min="11018" max="11018" width="7.85546875" style="124" customWidth="1"/>
    <col min="11019" max="11019" width="9.5703125" style="124" customWidth="1"/>
    <col min="11020" max="11020" width="9" style="124" customWidth="1"/>
    <col min="11021" max="11021" width="0" style="124" hidden="1" customWidth="1"/>
    <col min="11022" max="11022" width="10.5703125" style="124" customWidth="1"/>
    <col min="11023" max="11023" width="9.5703125" style="124" customWidth="1"/>
    <col min="11024" max="11024" width="10" style="124" customWidth="1"/>
    <col min="11025" max="11025" width="9.28515625" style="124" customWidth="1"/>
    <col min="11026" max="11026" width="11.5703125" style="124" customWidth="1"/>
    <col min="11027" max="11027" width="0" style="124" hidden="1" customWidth="1"/>
    <col min="11028" max="11263" width="7.85546875" style="124"/>
    <col min="11264" max="11264" width="3.28515625" style="124" customWidth="1"/>
    <col min="11265" max="11265" width="10.28515625" style="124" customWidth="1"/>
    <col min="11266" max="11266" width="0" style="124" hidden="1" customWidth="1"/>
    <col min="11267" max="11267" width="19.5703125" style="124" customWidth="1"/>
    <col min="11268" max="11268" width="11.7109375" style="124" customWidth="1"/>
    <col min="11269" max="11269" width="48.42578125" style="124" customWidth="1"/>
    <col min="11270" max="11270" width="13.140625" style="124" customWidth="1"/>
    <col min="11271" max="11271" width="12.7109375" style="124" customWidth="1"/>
    <col min="11272" max="11272" width="11.42578125" style="124" customWidth="1"/>
    <col min="11273" max="11273" width="10.85546875" style="124" customWidth="1"/>
    <col min="11274" max="11274" width="7.85546875" style="124" customWidth="1"/>
    <col min="11275" max="11275" width="9.5703125" style="124" customWidth="1"/>
    <col min="11276" max="11276" width="9" style="124" customWidth="1"/>
    <col min="11277" max="11277" width="0" style="124" hidden="1" customWidth="1"/>
    <col min="11278" max="11278" width="10.5703125" style="124" customWidth="1"/>
    <col min="11279" max="11279" width="9.5703125" style="124" customWidth="1"/>
    <col min="11280" max="11280" width="10" style="124" customWidth="1"/>
    <col min="11281" max="11281" width="9.28515625" style="124" customWidth="1"/>
    <col min="11282" max="11282" width="11.5703125" style="124" customWidth="1"/>
    <col min="11283" max="11283" width="0" style="124" hidden="1" customWidth="1"/>
    <col min="11284" max="11519" width="7.85546875" style="124"/>
    <col min="11520" max="11520" width="3.28515625" style="124" customWidth="1"/>
    <col min="11521" max="11521" width="10.28515625" style="124" customWidth="1"/>
    <col min="11522" max="11522" width="0" style="124" hidden="1" customWidth="1"/>
    <col min="11523" max="11523" width="19.5703125" style="124" customWidth="1"/>
    <col min="11524" max="11524" width="11.7109375" style="124" customWidth="1"/>
    <col min="11525" max="11525" width="48.42578125" style="124" customWidth="1"/>
    <col min="11526" max="11526" width="13.140625" style="124" customWidth="1"/>
    <col min="11527" max="11527" width="12.7109375" style="124" customWidth="1"/>
    <col min="11528" max="11528" width="11.42578125" style="124" customWidth="1"/>
    <col min="11529" max="11529" width="10.85546875" style="124" customWidth="1"/>
    <col min="11530" max="11530" width="7.85546875" style="124" customWidth="1"/>
    <col min="11531" max="11531" width="9.5703125" style="124" customWidth="1"/>
    <col min="11532" max="11532" width="9" style="124" customWidth="1"/>
    <col min="11533" max="11533" width="0" style="124" hidden="1" customWidth="1"/>
    <col min="11534" max="11534" width="10.5703125" style="124" customWidth="1"/>
    <col min="11535" max="11535" width="9.5703125" style="124" customWidth="1"/>
    <col min="11536" max="11536" width="10" style="124" customWidth="1"/>
    <col min="11537" max="11537" width="9.28515625" style="124" customWidth="1"/>
    <col min="11538" max="11538" width="11.5703125" style="124" customWidth="1"/>
    <col min="11539" max="11539" width="0" style="124" hidden="1" customWidth="1"/>
    <col min="11540" max="11775" width="7.85546875" style="124"/>
    <col min="11776" max="11776" width="3.28515625" style="124" customWidth="1"/>
    <col min="11777" max="11777" width="10.28515625" style="124" customWidth="1"/>
    <col min="11778" max="11778" width="0" style="124" hidden="1" customWidth="1"/>
    <col min="11779" max="11779" width="19.5703125" style="124" customWidth="1"/>
    <col min="11780" max="11780" width="11.7109375" style="124" customWidth="1"/>
    <col min="11781" max="11781" width="48.42578125" style="124" customWidth="1"/>
    <col min="11782" max="11782" width="13.140625" style="124" customWidth="1"/>
    <col min="11783" max="11783" width="12.7109375" style="124" customWidth="1"/>
    <col min="11784" max="11784" width="11.42578125" style="124" customWidth="1"/>
    <col min="11785" max="11785" width="10.85546875" style="124" customWidth="1"/>
    <col min="11786" max="11786" width="7.85546875" style="124" customWidth="1"/>
    <col min="11787" max="11787" width="9.5703125" style="124" customWidth="1"/>
    <col min="11788" max="11788" width="9" style="124" customWidth="1"/>
    <col min="11789" max="11789" width="0" style="124" hidden="1" customWidth="1"/>
    <col min="11790" max="11790" width="10.5703125" style="124" customWidth="1"/>
    <col min="11791" max="11791" width="9.5703125" style="124" customWidth="1"/>
    <col min="11792" max="11792" width="10" style="124" customWidth="1"/>
    <col min="11793" max="11793" width="9.28515625" style="124" customWidth="1"/>
    <col min="11794" max="11794" width="11.5703125" style="124" customWidth="1"/>
    <col min="11795" max="11795" width="0" style="124" hidden="1" customWidth="1"/>
    <col min="11796" max="12031" width="7.85546875" style="124"/>
    <col min="12032" max="12032" width="3.28515625" style="124" customWidth="1"/>
    <col min="12033" max="12033" width="10.28515625" style="124" customWidth="1"/>
    <col min="12034" max="12034" width="0" style="124" hidden="1" customWidth="1"/>
    <col min="12035" max="12035" width="19.5703125" style="124" customWidth="1"/>
    <col min="12036" max="12036" width="11.7109375" style="124" customWidth="1"/>
    <col min="12037" max="12037" width="48.42578125" style="124" customWidth="1"/>
    <col min="12038" max="12038" width="13.140625" style="124" customWidth="1"/>
    <col min="12039" max="12039" width="12.7109375" style="124" customWidth="1"/>
    <col min="12040" max="12040" width="11.42578125" style="124" customWidth="1"/>
    <col min="12041" max="12041" width="10.85546875" style="124" customWidth="1"/>
    <col min="12042" max="12042" width="7.85546875" style="124" customWidth="1"/>
    <col min="12043" max="12043" width="9.5703125" style="124" customWidth="1"/>
    <col min="12044" max="12044" width="9" style="124" customWidth="1"/>
    <col min="12045" max="12045" width="0" style="124" hidden="1" customWidth="1"/>
    <col min="12046" max="12046" width="10.5703125" style="124" customWidth="1"/>
    <col min="12047" max="12047" width="9.5703125" style="124" customWidth="1"/>
    <col min="12048" max="12048" width="10" style="124" customWidth="1"/>
    <col min="12049" max="12049" width="9.28515625" style="124" customWidth="1"/>
    <col min="12050" max="12050" width="11.5703125" style="124" customWidth="1"/>
    <col min="12051" max="12051" width="0" style="124" hidden="1" customWidth="1"/>
    <col min="12052" max="12287" width="7.85546875" style="124"/>
    <col min="12288" max="12288" width="3.28515625" style="124" customWidth="1"/>
    <col min="12289" max="12289" width="10.28515625" style="124" customWidth="1"/>
    <col min="12290" max="12290" width="0" style="124" hidden="1" customWidth="1"/>
    <col min="12291" max="12291" width="19.5703125" style="124" customWidth="1"/>
    <col min="12292" max="12292" width="11.7109375" style="124" customWidth="1"/>
    <col min="12293" max="12293" width="48.42578125" style="124" customWidth="1"/>
    <col min="12294" max="12294" width="13.140625" style="124" customWidth="1"/>
    <col min="12295" max="12295" width="12.7109375" style="124" customWidth="1"/>
    <col min="12296" max="12296" width="11.42578125" style="124" customWidth="1"/>
    <col min="12297" max="12297" width="10.85546875" style="124" customWidth="1"/>
    <col min="12298" max="12298" width="7.85546875" style="124" customWidth="1"/>
    <col min="12299" max="12299" width="9.5703125" style="124" customWidth="1"/>
    <col min="12300" max="12300" width="9" style="124" customWidth="1"/>
    <col min="12301" max="12301" width="0" style="124" hidden="1" customWidth="1"/>
    <col min="12302" max="12302" width="10.5703125" style="124" customWidth="1"/>
    <col min="12303" max="12303" width="9.5703125" style="124" customWidth="1"/>
    <col min="12304" max="12304" width="10" style="124" customWidth="1"/>
    <col min="12305" max="12305" width="9.28515625" style="124" customWidth="1"/>
    <col min="12306" max="12306" width="11.5703125" style="124" customWidth="1"/>
    <col min="12307" max="12307" width="0" style="124" hidden="1" customWidth="1"/>
    <col min="12308" max="12543" width="7.85546875" style="124"/>
    <col min="12544" max="12544" width="3.28515625" style="124" customWidth="1"/>
    <col min="12545" max="12545" width="10.28515625" style="124" customWidth="1"/>
    <col min="12546" max="12546" width="0" style="124" hidden="1" customWidth="1"/>
    <col min="12547" max="12547" width="19.5703125" style="124" customWidth="1"/>
    <col min="12548" max="12548" width="11.7109375" style="124" customWidth="1"/>
    <col min="12549" max="12549" width="48.42578125" style="124" customWidth="1"/>
    <col min="12550" max="12550" width="13.140625" style="124" customWidth="1"/>
    <col min="12551" max="12551" width="12.7109375" style="124" customWidth="1"/>
    <col min="12552" max="12552" width="11.42578125" style="124" customWidth="1"/>
    <col min="12553" max="12553" width="10.85546875" style="124" customWidth="1"/>
    <col min="12554" max="12554" width="7.85546875" style="124" customWidth="1"/>
    <col min="12555" max="12555" width="9.5703125" style="124" customWidth="1"/>
    <col min="12556" max="12556" width="9" style="124" customWidth="1"/>
    <col min="12557" max="12557" width="0" style="124" hidden="1" customWidth="1"/>
    <col min="12558" max="12558" width="10.5703125" style="124" customWidth="1"/>
    <col min="12559" max="12559" width="9.5703125" style="124" customWidth="1"/>
    <col min="12560" max="12560" width="10" style="124" customWidth="1"/>
    <col min="12561" max="12561" width="9.28515625" style="124" customWidth="1"/>
    <col min="12562" max="12562" width="11.5703125" style="124" customWidth="1"/>
    <col min="12563" max="12563" width="0" style="124" hidden="1" customWidth="1"/>
    <col min="12564" max="12799" width="7.85546875" style="124"/>
    <col min="12800" max="12800" width="3.28515625" style="124" customWidth="1"/>
    <col min="12801" max="12801" width="10.28515625" style="124" customWidth="1"/>
    <col min="12802" max="12802" width="0" style="124" hidden="1" customWidth="1"/>
    <col min="12803" max="12803" width="19.5703125" style="124" customWidth="1"/>
    <col min="12804" max="12804" width="11.7109375" style="124" customWidth="1"/>
    <col min="12805" max="12805" width="48.42578125" style="124" customWidth="1"/>
    <col min="12806" max="12806" width="13.140625" style="124" customWidth="1"/>
    <col min="12807" max="12807" width="12.7109375" style="124" customWidth="1"/>
    <col min="12808" max="12808" width="11.42578125" style="124" customWidth="1"/>
    <col min="12809" max="12809" width="10.85546875" style="124" customWidth="1"/>
    <col min="12810" max="12810" width="7.85546875" style="124" customWidth="1"/>
    <col min="12811" max="12811" width="9.5703125" style="124" customWidth="1"/>
    <col min="12812" max="12812" width="9" style="124" customWidth="1"/>
    <col min="12813" max="12813" width="0" style="124" hidden="1" customWidth="1"/>
    <col min="12814" max="12814" width="10.5703125" style="124" customWidth="1"/>
    <col min="12815" max="12815" width="9.5703125" style="124" customWidth="1"/>
    <col min="12816" max="12816" width="10" style="124" customWidth="1"/>
    <col min="12817" max="12817" width="9.28515625" style="124" customWidth="1"/>
    <col min="12818" max="12818" width="11.5703125" style="124" customWidth="1"/>
    <col min="12819" max="12819" width="0" style="124" hidden="1" customWidth="1"/>
    <col min="12820" max="13055" width="7.85546875" style="124"/>
    <col min="13056" max="13056" width="3.28515625" style="124" customWidth="1"/>
    <col min="13057" max="13057" width="10.28515625" style="124" customWidth="1"/>
    <col min="13058" max="13058" width="0" style="124" hidden="1" customWidth="1"/>
    <col min="13059" max="13059" width="19.5703125" style="124" customWidth="1"/>
    <col min="13060" max="13060" width="11.7109375" style="124" customWidth="1"/>
    <col min="13061" max="13061" width="48.42578125" style="124" customWidth="1"/>
    <col min="13062" max="13062" width="13.140625" style="124" customWidth="1"/>
    <col min="13063" max="13063" width="12.7109375" style="124" customWidth="1"/>
    <col min="13064" max="13064" width="11.42578125" style="124" customWidth="1"/>
    <col min="13065" max="13065" width="10.85546875" style="124" customWidth="1"/>
    <col min="13066" max="13066" width="7.85546875" style="124" customWidth="1"/>
    <col min="13067" max="13067" width="9.5703125" style="124" customWidth="1"/>
    <col min="13068" max="13068" width="9" style="124" customWidth="1"/>
    <col min="13069" max="13069" width="0" style="124" hidden="1" customWidth="1"/>
    <col min="13070" max="13070" width="10.5703125" style="124" customWidth="1"/>
    <col min="13071" max="13071" width="9.5703125" style="124" customWidth="1"/>
    <col min="13072" max="13072" width="10" style="124" customWidth="1"/>
    <col min="13073" max="13073" width="9.28515625" style="124" customWidth="1"/>
    <col min="13074" max="13074" width="11.5703125" style="124" customWidth="1"/>
    <col min="13075" max="13075" width="0" style="124" hidden="1" customWidth="1"/>
    <col min="13076" max="13311" width="7.85546875" style="124"/>
    <col min="13312" max="13312" width="3.28515625" style="124" customWidth="1"/>
    <col min="13313" max="13313" width="10.28515625" style="124" customWidth="1"/>
    <col min="13314" max="13314" width="0" style="124" hidden="1" customWidth="1"/>
    <col min="13315" max="13315" width="19.5703125" style="124" customWidth="1"/>
    <col min="13316" max="13316" width="11.7109375" style="124" customWidth="1"/>
    <col min="13317" max="13317" width="48.42578125" style="124" customWidth="1"/>
    <col min="13318" max="13318" width="13.140625" style="124" customWidth="1"/>
    <col min="13319" max="13319" width="12.7109375" style="124" customWidth="1"/>
    <col min="13320" max="13320" width="11.42578125" style="124" customWidth="1"/>
    <col min="13321" max="13321" width="10.85546875" style="124" customWidth="1"/>
    <col min="13322" max="13322" width="7.85546875" style="124" customWidth="1"/>
    <col min="13323" max="13323" width="9.5703125" style="124" customWidth="1"/>
    <col min="13324" max="13324" width="9" style="124" customWidth="1"/>
    <col min="13325" max="13325" width="0" style="124" hidden="1" customWidth="1"/>
    <col min="13326" max="13326" width="10.5703125" style="124" customWidth="1"/>
    <col min="13327" max="13327" width="9.5703125" style="124" customWidth="1"/>
    <col min="13328" max="13328" width="10" style="124" customWidth="1"/>
    <col min="13329" max="13329" width="9.28515625" style="124" customWidth="1"/>
    <col min="13330" max="13330" width="11.5703125" style="124" customWidth="1"/>
    <col min="13331" max="13331" width="0" style="124" hidden="1" customWidth="1"/>
    <col min="13332" max="13567" width="7.85546875" style="124"/>
    <col min="13568" max="13568" width="3.28515625" style="124" customWidth="1"/>
    <col min="13569" max="13569" width="10.28515625" style="124" customWidth="1"/>
    <col min="13570" max="13570" width="0" style="124" hidden="1" customWidth="1"/>
    <col min="13571" max="13571" width="19.5703125" style="124" customWidth="1"/>
    <col min="13572" max="13572" width="11.7109375" style="124" customWidth="1"/>
    <col min="13573" max="13573" width="48.42578125" style="124" customWidth="1"/>
    <col min="13574" max="13574" width="13.140625" style="124" customWidth="1"/>
    <col min="13575" max="13575" width="12.7109375" style="124" customWidth="1"/>
    <col min="13576" max="13576" width="11.42578125" style="124" customWidth="1"/>
    <col min="13577" max="13577" width="10.85546875" style="124" customWidth="1"/>
    <col min="13578" max="13578" width="7.85546875" style="124" customWidth="1"/>
    <col min="13579" max="13579" width="9.5703125" style="124" customWidth="1"/>
    <col min="13580" max="13580" width="9" style="124" customWidth="1"/>
    <col min="13581" max="13581" width="0" style="124" hidden="1" customWidth="1"/>
    <col min="13582" max="13582" width="10.5703125" style="124" customWidth="1"/>
    <col min="13583" max="13583" width="9.5703125" style="124" customWidth="1"/>
    <col min="13584" max="13584" width="10" style="124" customWidth="1"/>
    <col min="13585" max="13585" width="9.28515625" style="124" customWidth="1"/>
    <col min="13586" max="13586" width="11.5703125" style="124" customWidth="1"/>
    <col min="13587" max="13587" width="0" style="124" hidden="1" customWidth="1"/>
    <col min="13588" max="13823" width="7.85546875" style="124"/>
    <col min="13824" max="13824" width="3.28515625" style="124" customWidth="1"/>
    <col min="13825" max="13825" width="10.28515625" style="124" customWidth="1"/>
    <col min="13826" max="13826" width="0" style="124" hidden="1" customWidth="1"/>
    <col min="13827" max="13827" width="19.5703125" style="124" customWidth="1"/>
    <col min="13828" max="13828" width="11.7109375" style="124" customWidth="1"/>
    <col min="13829" max="13829" width="48.42578125" style="124" customWidth="1"/>
    <col min="13830" max="13830" width="13.140625" style="124" customWidth="1"/>
    <col min="13831" max="13831" width="12.7109375" style="124" customWidth="1"/>
    <col min="13832" max="13832" width="11.42578125" style="124" customWidth="1"/>
    <col min="13833" max="13833" width="10.85546875" style="124" customWidth="1"/>
    <col min="13834" max="13834" width="7.85546875" style="124" customWidth="1"/>
    <col min="13835" max="13835" width="9.5703125" style="124" customWidth="1"/>
    <col min="13836" max="13836" width="9" style="124" customWidth="1"/>
    <col min="13837" max="13837" width="0" style="124" hidden="1" customWidth="1"/>
    <col min="13838" max="13838" width="10.5703125" style="124" customWidth="1"/>
    <col min="13839" max="13839" width="9.5703125" style="124" customWidth="1"/>
    <col min="13840" max="13840" width="10" style="124" customWidth="1"/>
    <col min="13841" max="13841" width="9.28515625" style="124" customWidth="1"/>
    <col min="13842" max="13842" width="11.5703125" style="124" customWidth="1"/>
    <col min="13843" max="13843" width="0" style="124" hidden="1" customWidth="1"/>
    <col min="13844" max="14079" width="7.85546875" style="124"/>
    <col min="14080" max="14080" width="3.28515625" style="124" customWidth="1"/>
    <col min="14081" max="14081" width="10.28515625" style="124" customWidth="1"/>
    <col min="14082" max="14082" width="0" style="124" hidden="1" customWidth="1"/>
    <col min="14083" max="14083" width="19.5703125" style="124" customWidth="1"/>
    <col min="14084" max="14084" width="11.7109375" style="124" customWidth="1"/>
    <col min="14085" max="14085" width="48.42578125" style="124" customWidth="1"/>
    <col min="14086" max="14086" width="13.140625" style="124" customWidth="1"/>
    <col min="14087" max="14087" width="12.7109375" style="124" customWidth="1"/>
    <col min="14088" max="14088" width="11.42578125" style="124" customWidth="1"/>
    <col min="14089" max="14089" width="10.85546875" style="124" customWidth="1"/>
    <col min="14090" max="14090" width="7.85546875" style="124" customWidth="1"/>
    <col min="14091" max="14091" width="9.5703125" style="124" customWidth="1"/>
    <col min="14092" max="14092" width="9" style="124" customWidth="1"/>
    <col min="14093" max="14093" width="0" style="124" hidden="1" customWidth="1"/>
    <col min="14094" max="14094" width="10.5703125" style="124" customWidth="1"/>
    <col min="14095" max="14095" width="9.5703125" style="124" customWidth="1"/>
    <col min="14096" max="14096" width="10" style="124" customWidth="1"/>
    <col min="14097" max="14097" width="9.28515625" style="124" customWidth="1"/>
    <col min="14098" max="14098" width="11.5703125" style="124" customWidth="1"/>
    <col min="14099" max="14099" width="0" style="124" hidden="1" customWidth="1"/>
    <col min="14100" max="14335" width="7.85546875" style="124"/>
    <col min="14336" max="14336" width="3.28515625" style="124" customWidth="1"/>
    <col min="14337" max="14337" width="10.28515625" style="124" customWidth="1"/>
    <col min="14338" max="14338" width="0" style="124" hidden="1" customWidth="1"/>
    <col min="14339" max="14339" width="19.5703125" style="124" customWidth="1"/>
    <col min="14340" max="14340" width="11.7109375" style="124" customWidth="1"/>
    <col min="14341" max="14341" width="48.42578125" style="124" customWidth="1"/>
    <col min="14342" max="14342" width="13.140625" style="124" customWidth="1"/>
    <col min="14343" max="14343" width="12.7109375" style="124" customWidth="1"/>
    <col min="14344" max="14344" width="11.42578125" style="124" customWidth="1"/>
    <col min="14345" max="14345" width="10.85546875" style="124" customWidth="1"/>
    <col min="14346" max="14346" width="7.85546875" style="124" customWidth="1"/>
    <col min="14347" max="14347" width="9.5703125" style="124" customWidth="1"/>
    <col min="14348" max="14348" width="9" style="124" customWidth="1"/>
    <col min="14349" max="14349" width="0" style="124" hidden="1" customWidth="1"/>
    <col min="14350" max="14350" width="10.5703125" style="124" customWidth="1"/>
    <col min="14351" max="14351" width="9.5703125" style="124" customWidth="1"/>
    <col min="14352" max="14352" width="10" style="124" customWidth="1"/>
    <col min="14353" max="14353" width="9.28515625" style="124" customWidth="1"/>
    <col min="14354" max="14354" width="11.5703125" style="124" customWidth="1"/>
    <col min="14355" max="14355" width="0" style="124" hidden="1" customWidth="1"/>
    <col min="14356" max="14591" width="7.85546875" style="124"/>
    <col min="14592" max="14592" width="3.28515625" style="124" customWidth="1"/>
    <col min="14593" max="14593" width="10.28515625" style="124" customWidth="1"/>
    <col min="14594" max="14594" width="0" style="124" hidden="1" customWidth="1"/>
    <col min="14595" max="14595" width="19.5703125" style="124" customWidth="1"/>
    <col min="14596" max="14596" width="11.7109375" style="124" customWidth="1"/>
    <col min="14597" max="14597" width="48.42578125" style="124" customWidth="1"/>
    <col min="14598" max="14598" width="13.140625" style="124" customWidth="1"/>
    <col min="14599" max="14599" width="12.7109375" style="124" customWidth="1"/>
    <col min="14600" max="14600" width="11.42578125" style="124" customWidth="1"/>
    <col min="14601" max="14601" width="10.85546875" style="124" customWidth="1"/>
    <col min="14602" max="14602" width="7.85546875" style="124" customWidth="1"/>
    <col min="14603" max="14603" width="9.5703125" style="124" customWidth="1"/>
    <col min="14604" max="14604" width="9" style="124" customWidth="1"/>
    <col min="14605" max="14605" width="0" style="124" hidden="1" customWidth="1"/>
    <col min="14606" max="14606" width="10.5703125" style="124" customWidth="1"/>
    <col min="14607" max="14607" width="9.5703125" style="124" customWidth="1"/>
    <col min="14608" max="14608" width="10" style="124" customWidth="1"/>
    <col min="14609" max="14609" width="9.28515625" style="124" customWidth="1"/>
    <col min="14610" max="14610" width="11.5703125" style="124" customWidth="1"/>
    <col min="14611" max="14611" width="0" style="124" hidden="1" customWidth="1"/>
    <col min="14612" max="14847" width="7.85546875" style="124"/>
    <col min="14848" max="14848" width="3.28515625" style="124" customWidth="1"/>
    <col min="14849" max="14849" width="10.28515625" style="124" customWidth="1"/>
    <col min="14850" max="14850" width="0" style="124" hidden="1" customWidth="1"/>
    <col min="14851" max="14851" width="19.5703125" style="124" customWidth="1"/>
    <col min="14852" max="14852" width="11.7109375" style="124" customWidth="1"/>
    <col min="14853" max="14853" width="48.42578125" style="124" customWidth="1"/>
    <col min="14854" max="14854" width="13.140625" style="124" customWidth="1"/>
    <col min="14855" max="14855" width="12.7109375" style="124" customWidth="1"/>
    <col min="14856" max="14856" width="11.42578125" style="124" customWidth="1"/>
    <col min="14857" max="14857" width="10.85546875" style="124" customWidth="1"/>
    <col min="14858" max="14858" width="7.85546875" style="124" customWidth="1"/>
    <col min="14859" max="14859" width="9.5703125" style="124" customWidth="1"/>
    <col min="14860" max="14860" width="9" style="124" customWidth="1"/>
    <col min="14861" max="14861" width="0" style="124" hidden="1" customWidth="1"/>
    <col min="14862" max="14862" width="10.5703125" style="124" customWidth="1"/>
    <col min="14863" max="14863" width="9.5703125" style="124" customWidth="1"/>
    <col min="14864" max="14864" width="10" style="124" customWidth="1"/>
    <col min="14865" max="14865" width="9.28515625" style="124" customWidth="1"/>
    <col min="14866" max="14866" width="11.5703125" style="124" customWidth="1"/>
    <col min="14867" max="14867" width="0" style="124" hidden="1" customWidth="1"/>
    <col min="14868" max="15103" width="7.85546875" style="124"/>
    <col min="15104" max="15104" width="3.28515625" style="124" customWidth="1"/>
    <col min="15105" max="15105" width="10.28515625" style="124" customWidth="1"/>
    <col min="15106" max="15106" width="0" style="124" hidden="1" customWidth="1"/>
    <col min="15107" max="15107" width="19.5703125" style="124" customWidth="1"/>
    <col min="15108" max="15108" width="11.7109375" style="124" customWidth="1"/>
    <col min="15109" max="15109" width="48.42578125" style="124" customWidth="1"/>
    <col min="15110" max="15110" width="13.140625" style="124" customWidth="1"/>
    <col min="15111" max="15111" width="12.7109375" style="124" customWidth="1"/>
    <col min="15112" max="15112" width="11.42578125" style="124" customWidth="1"/>
    <col min="15113" max="15113" width="10.85546875" style="124" customWidth="1"/>
    <col min="15114" max="15114" width="7.85546875" style="124" customWidth="1"/>
    <col min="15115" max="15115" width="9.5703125" style="124" customWidth="1"/>
    <col min="15116" max="15116" width="9" style="124" customWidth="1"/>
    <col min="15117" max="15117" width="0" style="124" hidden="1" customWidth="1"/>
    <col min="15118" max="15118" width="10.5703125" style="124" customWidth="1"/>
    <col min="15119" max="15119" width="9.5703125" style="124" customWidth="1"/>
    <col min="15120" max="15120" width="10" style="124" customWidth="1"/>
    <col min="15121" max="15121" width="9.28515625" style="124" customWidth="1"/>
    <col min="15122" max="15122" width="11.5703125" style="124" customWidth="1"/>
    <col min="15123" max="15123" width="0" style="124" hidden="1" customWidth="1"/>
    <col min="15124" max="15359" width="7.85546875" style="124"/>
    <col min="15360" max="15360" width="3.28515625" style="124" customWidth="1"/>
    <col min="15361" max="15361" width="10.28515625" style="124" customWidth="1"/>
    <col min="15362" max="15362" width="0" style="124" hidden="1" customWidth="1"/>
    <col min="15363" max="15363" width="19.5703125" style="124" customWidth="1"/>
    <col min="15364" max="15364" width="11.7109375" style="124" customWidth="1"/>
    <col min="15365" max="15365" width="48.42578125" style="124" customWidth="1"/>
    <col min="15366" max="15366" width="13.140625" style="124" customWidth="1"/>
    <col min="15367" max="15367" width="12.7109375" style="124" customWidth="1"/>
    <col min="15368" max="15368" width="11.42578125" style="124" customWidth="1"/>
    <col min="15369" max="15369" width="10.85546875" style="124" customWidth="1"/>
    <col min="15370" max="15370" width="7.85546875" style="124" customWidth="1"/>
    <col min="15371" max="15371" width="9.5703125" style="124" customWidth="1"/>
    <col min="15372" max="15372" width="9" style="124" customWidth="1"/>
    <col min="15373" max="15373" width="0" style="124" hidden="1" customWidth="1"/>
    <col min="15374" max="15374" width="10.5703125" style="124" customWidth="1"/>
    <col min="15375" max="15375" width="9.5703125" style="124" customWidth="1"/>
    <col min="15376" max="15376" width="10" style="124" customWidth="1"/>
    <col min="15377" max="15377" width="9.28515625" style="124" customWidth="1"/>
    <col min="15378" max="15378" width="11.5703125" style="124" customWidth="1"/>
    <col min="15379" max="15379" width="0" style="124" hidden="1" customWidth="1"/>
    <col min="15380" max="15615" width="7.85546875" style="124"/>
    <col min="15616" max="15616" width="3.28515625" style="124" customWidth="1"/>
    <col min="15617" max="15617" width="10.28515625" style="124" customWidth="1"/>
    <col min="15618" max="15618" width="0" style="124" hidden="1" customWidth="1"/>
    <col min="15619" max="15619" width="19.5703125" style="124" customWidth="1"/>
    <col min="15620" max="15620" width="11.7109375" style="124" customWidth="1"/>
    <col min="15621" max="15621" width="48.42578125" style="124" customWidth="1"/>
    <col min="15622" max="15622" width="13.140625" style="124" customWidth="1"/>
    <col min="15623" max="15623" width="12.7109375" style="124" customWidth="1"/>
    <col min="15624" max="15624" width="11.42578125" style="124" customWidth="1"/>
    <col min="15625" max="15625" width="10.85546875" style="124" customWidth="1"/>
    <col min="15626" max="15626" width="7.85546875" style="124" customWidth="1"/>
    <col min="15627" max="15627" width="9.5703125" style="124" customWidth="1"/>
    <col min="15628" max="15628" width="9" style="124" customWidth="1"/>
    <col min="15629" max="15629" width="0" style="124" hidden="1" customWidth="1"/>
    <col min="15630" max="15630" width="10.5703125" style="124" customWidth="1"/>
    <col min="15631" max="15631" width="9.5703125" style="124" customWidth="1"/>
    <col min="15632" max="15632" width="10" style="124" customWidth="1"/>
    <col min="15633" max="15633" width="9.28515625" style="124" customWidth="1"/>
    <col min="15634" max="15634" width="11.5703125" style="124" customWidth="1"/>
    <col min="15635" max="15635" width="0" style="124" hidden="1" customWidth="1"/>
    <col min="15636" max="15871" width="7.85546875" style="124"/>
    <col min="15872" max="15872" width="3.28515625" style="124" customWidth="1"/>
    <col min="15873" max="15873" width="10.28515625" style="124" customWidth="1"/>
    <col min="15874" max="15874" width="0" style="124" hidden="1" customWidth="1"/>
    <col min="15875" max="15875" width="19.5703125" style="124" customWidth="1"/>
    <col min="15876" max="15876" width="11.7109375" style="124" customWidth="1"/>
    <col min="15877" max="15877" width="48.42578125" style="124" customWidth="1"/>
    <col min="15878" max="15878" width="13.140625" style="124" customWidth="1"/>
    <col min="15879" max="15879" width="12.7109375" style="124" customWidth="1"/>
    <col min="15880" max="15880" width="11.42578125" style="124" customWidth="1"/>
    <col min="15881" max="15881" width="10.85546875" style="124" customWidth="1"/>
    <col min="15882" max="15882" width="7.85546875" style="124" customWidth="1"/>
    <col min="15883" max="15883" width="9.5703125" style="124" customWidth="1"/>
    <col min="15884" max="15884" width="9" style="124" customWidth="1"/>
    <col min="15885" max="15885" width="0" style="124" hidden="1" customWidth="1"/>
    <col min="15886" max="15886" width="10.5703125" style="124" customWidth="1"/>
    <col min="15887" max="15887" width="9.5703125" style="124" customWidth="1"/>
    <col min="15888" max="15888" width="10" style="124" customWidth="1"/>
    <col min="15889" max="15889" width="9.28515625" style="124" customWidth="1"/>
    <col min="15890" max="15890" width="11.5703125" style="124" customWidth="1"/>
    <col min="15891" max="15891" width="0" style="124" hidden="1" customWidth="1"/>
    <col min="15892" max="16127" width="7.85546875" style="124"/>
    <col min="16128" max="16128" width="3.28515625" style="124" customWidth="1"/>
    <col min="16129" max="16129" width="10.28515625" style="124" customWidth="1"/>
    <col min="16130" max="16130" width="0" style="124" hidden="1" customWidth="1"/>
    <col min="16131" max="16131" width="19.5703125" style="124" customWidth="1"/>
    <col min="16132" max="16132" width="11.7109375" style="124" customWidth="1"/>
    <col min="16133" max="16133" width="48.42578125" style="124" customWidth="1"/>
    <col min="16134" max="16134" width="13.140625" style="124" customWidth="1"/>
    <col min="16135" max="16135" width="12.7109375" style="124" customWidth="1"/>
    <col min="16136" max="16136" width="11.42578125" style="124" customWidth="1"/>
    <col min="16137" max="16137" width="10.85546875" style="124" customWidth="1"/>
    <col min="16138" max="16138" width="7.85546875" style="124" customWidth="1"/>
    <col min="16139" max="16139" width="9.5703125" style="124" customWidth="1"/>
    <col min="16140" max="16140" width="9" style="124" customWidth="1"/>
    <col min="16141" max="16141" width="0" style="124" hidden="1" customWidth="1"/>
    <col min="16142" max="16142" width="10.5703125" style="124" customWidth="1"/>
    <col min="16143" max="16143" width="9.5703125" style="124" customWidth="1"/>
    <col min="16144" max="16144" width="10" style="124" customWidth="1"/>
    <col min="16145" max="16145" width="9.28515625" style="124" customWidth="1"/>
    <col min="16146" max="16146" width="11.5703125" style="124" customWidth="1"/>
    <col min="16147" max="16147" width="0" style="124" hidden="1" customWidth="1"/>
    <col min="16148" max="16384" width="7.85546875" style="124"/>
  </cols>
  <sheetData>
    <row r="1" spans="1:19" ht="15.75" x14ac:dyDescent="0.25">
      <c r="B1" s="283"/>
      <c r="C1" s="283"/>
      <c r="D1" s="283"/>
      <c r="E1" s="283"/>
      <c r="F1" s="283"/>
      <c r="G1" s="283"/>
      <c r="H1" s="283"/>
      <c r="I1" s="283"/>
      <c r="J1" s="283"/>
      <c r="K1" s="284"/>
      <c r="L1" s="284"/>
      <c r="M1" s="284"/>
      <c r="N1" s="418" t="s">
        <v>495</v>
      </c>
      <c r="O1" s="418"/>
      <c r="P1" s="418"/>
      <c r="Q1" s="284"/>
      <c r="R1" s="283"/>
      <c r="S1" s="285"/>
    </row>
    <row r="2" spans="1:19" ht="18.75" x14ac:dyDescent="0.3">
      <c r="B2" s="283"/>
      <c r="C2" s="283"/>
      <c r="D2" s="283"/>
      <c r="E2" s="288"/>
      <c r="F2" s="283"/>
      <c r="G2" s="283"/>
      <c r="H2" s="283"/>
      <c r="I2" s="283"/>
      <c r="J2" s="283"/>
      <c r="K2" s="284"/>
      <c r="L2" s="284"/>
      <c r="M2" s="284"/>
      <c r="N2" s="286" t="s">
        <v>722</v>
      </c>
      <c r="O2" s="287"/>
      <c r="P2" s="287"/>
      <c r="Q2" s="284"/>
      <c r="R2" s="283"/>
      <c r="S2" s="285"/>
    </row>
    <row r="3" spans="1:19" ht="15.75" x14ac:dyDescent="0.25">
      <c r="B3" s="283"/>
      <c r="C3" s="283"/>
      <c r="D3" s="283"/>
      <c r="E3" s="283"/>
      <c r="F3" s="283"/>
      <c r="G3" s="283"/>
      <c r="H3" s="283"/>
      <c r="I3" s="283"/>
      <c r="J3" s="283"/>
      <c r="K3" s="284"/>
      <c r="L3" s="284"/>
      <c r="M3" s="284"/>
      <c r="N3" s="222" t="s">
        <v>724</v>
      </c>
      <c r="O3" s="387"/>
      <c r="P3" s="387"/>
      <c r="Q3" s="284"/>
      <c r="R3" s="283"/>
      <c r="S3" s="285"/>
    </row>
    <row r="4" spans="1:19" ht="40.5" customHeight="1" x14ac:dyDescent="0.3">
      <c r="B4" s="419" t="s">
        <v>705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</row>
    <row r="5" spans="1:19" ht="18" customHeight="1" x14ac:dyDescent="0.2">
      <c r="B5" s="280"/>
      <c r="C5" s="289"/>
      <c r="D5" s="280"/>
      <c r="E5" s="289">
        <v>11503000000</v>
      </c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5"/>
    </row>
    <row r="6" spans="1:19" ht="19.5" customHeight="1" x14ac:dyDescent="0.2">
      <c r="B6" s="280"/>
      <c r="C6" s="289"/>
      <c r="D6" s="280"/>
      <c r="E6" s="289" t="s">
        <v>635</v>
      </c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5"/>
    </row>
    <row r="7" spans="1:19" ht="15.75" customHeight="1" thickBot="1" x14ac:dyDescent="0.35">
      <c r="B7" s="125"/>
      <c r="C7" s="126"/>
      <c r="D7" s="126"/>
      <c r="E7" s="126"/>
      <c r="F7" s="126"/>
      <c r="G7" s="126"/>
      <c r="H7" s="127"/>
      <c r="I7" s="126"/>
      <c r="J7" s="126"/>
      <c r="K7" s="290"/>
      <c r="L7" s="291"/>
      <c r="M7" s="291"/>
      <c r="N7" s="291"/>
      <c r="O7" s="291"/>
      <c r="P7" s="291"/>
      <c r="Q7" s="291"/>
      <c r="R7" s="292" t="s">
        <v>364</v>
      </c>
    </row>
    <row r="8" spans="1:19" s="129" customFormat="1" ht="21.75" customHeight="1" x14ac:dyDescent="0.2">
      <c r="A8" s="128"/>
      <c r="B8" s="420" t="s">
        <v>365</v>
      </c>
      <c r="C8" s="422" t="s">
        <v>366</v>
      </c>
      <c r="D8" s="424" t="s">
        <v>367</v>
      </c>
      <c r="E8" s="426" t="s">
        <v>368</v>
      </c>
      <c r="F8" s="428" t="s">
        <v>2</v>
      </c>
      <c r="G8" s="428"/>
      <c r="H8" s="428"/>
      <c r="I8" s="428"/>
      <c r="J8" s="428"/>
      <c r="K8" s="428" t="s">
        <v>3</v>
      </c>
      <c r="L8" s="428"/>
      <c r="M8" s="428"/>
      <c r="N8" s="428"/>
      <c r="O8" s="428"/>
      <c r="P8" s="428"/>
      <c r="Q8" s="428"/>
      <c r="R8" s="429" t="s">
        <v>310</v>
      </c>
    </row>
    <row r="9" spans="1:19" s="129" customFormat="1" ht="16.5" customHeight="1" x14ac:dyDescent="0.2">
      <c r="A9" s="130"/>
      <c r="B9" s="421"/>
      <c r="C9" s="423"/>
      <c r="D9" s="425"/>
      <c r="E9" s="427"/>
      <c r="F9" s="431" t="s">
        <v>369</v>
      </c>
      <c r="G9" s="433" t="s">
        <v>370</v>
      </c>
      <c r="H9" s="431" t="s">
        <v>371</v>
      </c>
      <c r="I9" s="431"/>
      <c r="J9" s="433" t="s">
        <v>372</v>
      </c>
      <c r="K9" s="431" t="s">
        <v>369</v>
      </c>
      <c r="L9" s="282"/>
      <c r="M9" s="434" t="s">
        <v>373</v>
      </c>
      <c r="N9" s="279"/>
      <c r="O9" s="416" t="s">
        <v>371</v>
      </c>
      <c r="P9" s="417"/>
      <c r="Q9" s="433" t="s">
        <v>372</v>
      </c>
      <c r="R9" s="430"/>
    </row>
    <row r="10" spans="1:19" s="129" customFormat="1" ht="64.900000000000006" customHeight="1" thickBot="1" x14ac:dyDescent="0.25">
      <c r="A10" s="131"/>
      <c r="B10" s="421"/>
      <c r="C10" s="423"/>
      <c r="D10" s="425"/>
      <c r="E10" s="427"/>
      <c r="F10" s="432"/>
      <c r="G10" s="434"/>
      <c r="H10" s="281" t="s">
        <v>374</v>
      </c>
      <c r="I10" s="281" t="s">
        <v>375</v>
      </c>
      <c r="J10" s="434"/>
      <c r="K10" s="432"/>
      <c r="L10" s="132" t="s">
        <v>376</v>
      </c>
      <c r="M10" s="435"/>
      <c r="N10" s="194" t="s">
        <v>370</v>
      </c>
      <c r="O10" s="281" t="s">
        <v>374</v>
      </c>
      <c r="P10" s="281" t="s">
        <v>375</v>
      </c>
      <c r="Q10" s="434"/>
      <c r="R10" s="430"/>
    </row>
    <row r="11" spans="1:19" s="137" customFormat="1" ht="21" customHeight="1" thickBot="1" x14ac:dyDescent="0.25">
      <c r="A11" s="133"/>
      <c r="B11" s="134" t="s">
        <v>377</v>
      </c>
      <c r="C11" s="135" t="s">
        <v>378</v>
      </c>
      <c r="D11" s="293" t="s">
        <v>379</v>
      </c>
      <c r="E11" s="294">
        <v>4</v>
      </c>
      <c r="F11" s="136">
        <v>5</v>
      </c>
      <c r="G11" s="136">
        <v>6</v>
      </c>
      <c r="H11" s="136">
        <v>7</v>
      </c>
      <c r="I11" s="136">
        <v>8</v>
      </c>
      <c r="J11" s="136">
        <v>9</v>
      </c>
      <c r="K11" s="186">
        <v>10</v>
      </c>
      <c r="L11" s="186">
        <v>11</v>
      </c>
      <c r="M11" s="186">
        <v>12</v>
      </c>
      <c r="N11" s="186">
        <v>12</v>
      </c>
      <c r="O11" s="186">
        <v>13</v>
      </c>
      <c r="P11" s="186">
        <v>14</v>
      </c>
      <c r="Q11" s="186">
        <v>15</v>
      </c>
      <c r="R11" s="295">
        <v>16</v>
      </c>
    </row>
    <row r="12" spans="1:19" s="137" customFormat="1" ht="15.75" x14ac:dyDescent="0.2">
      <c r="A12" s="133"/>
      <c r="B12" s="138" t="s">
        <v>380</v>
      </c>
      <c r="C12" s="139"/>
      <c r="D12" s="296"/>
      <c r="E12" s="297" t="s">
        <v>636</v>
      </c>
      <c r="F12" s="140">
        <f>F13</f>
        <v>12924192.700000001</v>
      </c>
      <c r="G12" s="140">
        <f t="shared" ref="G12:R12" si="0">G13</f>
        <v>12924192.700000001</v>
      </c>
      <c r="H12" s="140">
        <f t="shared" si="0"/>
        <v>7337779.4999999991</v>
      </c>
      <c r="I12" s="140">
        <f t="shared" si="0"/>
        <v>469645.02999999997</v>
      </c>
      <c r="J12" s="140">
        <f t="shared" si="0"/>
        <v>0</v>
      </c>
      <c r="K12" s="141">
        <f t="shared" si="0"/>
        <v>5495476.9900000002</v>
      </c>
      <c r="L12" s="141">
        <f t="shared" si="0"/>
        <v>389210.67000000004</v>
      </c>
      <c r="M12" s="141">
        <f t="shared" si="0"/>
        <v>0</v>
      </c>
      <c r="N12" s="298">
        <f t="shared" si="0"/>
        <v>40314</v>
      </c>
      <c r="O12" s="141">
        <f t="shared" si="0"/>
        <v>25935.06</v>
      </c>
      <c r="P12" s="141">
        <f t="shared" si="0"/>
        <v>0</v>
      </c>
      <c r="Q12" s="141">
        <f t="shared" si="0"/>
        <v>5455162.9900000002</v>
      </c>
      <c r="R12" s="299">
        <f t="shared" si="0"/>
        <v>18419669.689999998</v>
      </c>
    </row>
    <row r="13" spans="1:19" s="129" customFormat="1" ht="15.75" x14ac:dyDescent="0.2">
      <c r="A13" s="142"/>
      <c r="B13" s="143" t="s">
        <v>381</v>
      </c>
      <c r="C13" s="144"/>
      <c r="D13" s="300"/>
      <c r="E13" s="301" t="s">
        <v>636</v>
      </c>
      <c r="F13" s="145">
        <f>F17+F20+F34+F35+F36+F37+F38+F39+F40+F41+F43+F44+F45+F46+F47+F48+F50+F54+F55+F57+F58+F59+F60+F61+F62+F63+F65+F66+F69+F70+F72+F73+F74+F75+F76+F77+F78+F71+F67+F68+F28+F33+F21+F23+F56+F80+F64</f>
        <v>12924192.700000001</v>
      </c>
      <c r="G13" s="145">
        <f t="shared" ref="G13:R13" si="1">G17+G20+G34+G35+G36+G37+G38+G39+G40+G41+G43+G44+G45+G46+G47+G48+G50+G54+G55+G57+G58+G59+G60+G61+G62+G63+G65+G66+G69+G70+G72+G73+G74+G75+G76+G77+G78+G71+G67+G68+G28+G33+G21+G23+G56+G80+G64</f>
        <v>12924192.700000001</v>
      </c>
      <c r="H13" s="145">
        <f t="shared" si="1"/>
        <v>7337779.4999999991</v>
      </c>
      <c r="I13" s="145">
        <f t="shared" si="1"/>
        <v>469645.02999999997</v>
      </c>
      <c r="J13" s="145">
        <f t="shared" si="1"/>
        <v>0</v>
      </c>
      <c r="K13" s="145">
        <f t="shared" si="1"/>
        <v>5495476.9900000002</v>
      </c>
      <c r="L13" s="145">
        <f t="shared" si="1"/>
        <v>389210.67000000004</v>
      </c>
      <c r="M13" s="145">
        <f t="shared" si="1"/>
        <v>0</v>
      </c>
      <c r="N13" s="145">
        <f t="shared" si="1"/>
        <v>40314</v>
      </c>
      <c r="O13" s="145">
        <f t="shared" si="1"/>
        <v>25935.06</v>
      </c>
      <c r="P13" s="145">
        <f t="shared" si="1"/>
        <v>0</v>
      </c>
      <c r="Q13" s="145">
        <f t="shared" si="1"/>
        <v>5455162.9900000002</v>
      </c>
      <c r="R13" s="145">
        <f t="shared" si="1"/>
        <v>18419669.689999998</v>
      </c>
    </row>
    <row r="14" spans="1:19" s="129" customFormat="1" ht="15.75" x14ac:dyDescent="0.2">
      <c r="A14" s="142"/>
      <c r="B14" s="143"/>
      <c r="C14" s="144"/>
      <c r="D14" s="300"/>
      <c r="E14" s="302" t="s">
        <v>382</v>
      </c>
      <c r="F14" s="147">
        <f t="shared" ref="F14:F32" si="2">G14+J14</f>
        <v>0</v>
      </c>
      <c r="G14" s="145"/>
      <c r="H14" s="145"/>
      <c r="I14" s="145"/>
      <c r="J14" s="145"/>
      <c r="K14" s="303">
        <f>N14+L14</f>
        <v>0</v>
      </c>
      <c r="L14" s="303"/>
      <c r="M14" s="303"/>
      <c r="N14" s="304"/>
      <c r="O14" s="303"/>
      <c r="P14" s="303"/>
      <c r="Q14" s="303"/>
      <c r="R14" s="148">
        <f t="shared" ref="R14:R101" si="3">F14+K14</f>
        <v>0</v>
      </c>
    </row>
    <row r="15" spans="1:19" s="129" customFormat="1" ht="15.75" x14ac:dyDescent="0.2">
      <c r="A15" s="142"/>
      <c r="B15" s="143"/>
      <c r="C15" s="144"/>
      <c r="D15" s="300"/>
      <c r="E15" s="305" t="s">
        <v>383</v>
      </c>
      <c r="F15" s="145">
        <f t="shared" si="2"/>
        <v>0</v>
      </c>
      <c r="G15" s="147"/>
      <c r="H15" s="147"/>
      <c r="I15" s="147"/>
      <c r="J15" s="147">
        <f t="shared" ref="J15:Q15" si="4">J79</f>
        <v>0</v>
      </c>
      <c r="K15" s="147">
        <f t="shared" si="4"/>
        <v>0</v>
      </c>
      <c r="L15" s="147">
        <f t="shared" si="4"/>
        <v>0</v>
      </c>
      <c r="M15" s="147">
        <f t="shared" si="4"/>
        <v>0</v>
      </c>
      <c r="N15" s="197">
        <f t="shared" si="4"/>
        <v>0</v>
      </c>
      <c r="O15" s="147">
        <f t="shared" si="4"/>
        <v>0</v>
      </c>
      <c r="P15" s="147">
        <f t="shared" si="4"/>
        <v>0</v>
      </c>
      <c r="Q15" s="147">
        <f t="shared" si="4"/>
        <v>0</v>
      </c>
      <c r="R15" s="149">
        <f t="shared" si="3"/>
        <v>0</v>
      </c>
    </row>
    <row r="16" spans="1:19" s="129" customFormat="1" ht="15.75" x14ac:dyDescent="0.2">
      <c r="A16" s="142"/>
      <c r="B16" s="143"/>
      <c r="C16" s="144"/>
      <c r="D16" s="300"/>
      <c r="E16" s="305" t="s">
        <v>384</v>
      </c>
      <c r="F16" s="145">
        <f>G16+J16</f>
        <v>144038.33000000002</v>
      </c>
      <c r="G16" s="147">
        <f>G30+G18+G51</f>
        <v>144038.33000000002</v>
      </c>
      <c r="H16" s="147">
        <f t="shared" ref="H16:I16" si="5">H30+H18+H51</f>
        <v>104935.07</v>
      </c>
      <c r="I16" s="147">
        <f t="shared" si="5"/>
        <v>0</v>
      </c>
      <c r="J16" s="150">
        <f>J18+J53</f>
        <v>0</v>
      </c>
      <c r="K16" s="150">
        <f>K18+K53</f>
        <v>0</v>
      </c>
      <c r="L16" s="150"/>
      <c r="M16" s="150"/>
      <c r="N16" s="198"/>
      <c r="O16" s="150"/>
      <c r="P16" s="150"/>
      <c r="Q16" s="150"/>
      <c r="R16" s="149">
        <f t="shared" si="3"/>
        <v>144038.33000000002</v>
      </c>
    </row>
    <row r="17" spans="1:18" s="129" customFormat="1" ht="63" x14ac:dyDescent="0.2">
      <c r="A17" s="142"/>
      <c r="B17" s="143" t="s">
        <v>385</v>
      </c>
      <c r="C17" s="151" t="s">
        <v>209</v>
      </c>
      <c r="D17" s="306" t="s">
        <v>386</v>
      </c>
      <c r="E17" s="305" t="s">
        <v>387</v>
      </c>
      <c r="F17" s="145">
        <f t="shared" si="2"/>
        <v>7503269.5300000003</v>
      </c>
      <c r="G17" s="147">
        <v>7503269.5300000003</v>
      </c>
      <c r="H17" s="147">
        <v>5911772.3499999996</v>
      </c>
      <c r="I17" s="147">
        <v>76040.5</v>
      </c>
      <c r="J17" s="147"/>
      <c r="K17" s="303">
        <f>N17+L17</f>
        <v>0</v>
      </c>
      <c r="L17" s="307">
        <v>0</v>
      </c>
      <c r="M17" s="307"/>
      <c r="N17" s="210"/>
      <c r="O17" s="307"/>
      <c r="P17" s="307"/>
      <c r="Q17" s="307">
        <v>0</v>
      </c>
      <c r="R17" s="149">
        <f t="shared" si="3"/>
        <v>7503269.5300000003</v>
      </c>
    </row>
    <row r="18" spans="1:18" s="129" customFormat="1" ht="31.5" x14ac:dyDescent="0.2">
      <c r="A18" s="142"/>
      <c r="B18" s="143"/>
      <c r="C18" s="151"/>
      <c r="D18" s="306"/>
      <c r="E18" s="308" t="s">
        <v>637</v>
      </c>
      <c r="F18" s="145">
        <f t="shared" si="2"/>
        <v>42607.7</v>
      </c>
      <c r="G18" s="150">
        <v>42607.7</v>
      </c>
      <c r="H18" s="147">
        <v>21795.22</v>
      </c>
      <c r="I18" s="147"/>
      <c r="J18" s="147"/>
      <c r="K18" s="303"/>
      <c r="L18" s="307"/>
      <c r="M18" s="307"/>
      <c r="N18" s="210"/>
      <c r="O18" s="307"/>
      <c r="P18" s="307"/>
      <c r="Q18" s="307"/>
      <c r="R18" s="149">
        <f t="shared" si="3"/>
        <v>42607.7</v>
      </c>
    </row>
    <row r="19" spans="1:18" s="129" customFormat="1" ht="47.25" hidden="1" x14ac:dyDescent="0.2">
      <c r="A19" s="142"/>
      <c r="B19" s="143" t="s">
        <v>714</v>
      </c>
      <c r="C19" s="151" t="s">
        <v>586</v>
      </c>
      <c r="D19" s="306" t="s">
        <v>386</v>
      </c>
      <c r="E19" s="345" t="s">
        <v>661</v>
      </c>
      <c r="F19" s="145"/>
      <c r="G19" s="150"/>
      <c r="H19" s="147"/>
      <c r="I19" s="147"/>
      <c r="J19" s="147"/>
      <c r="K19" s="303"/>
      <c r="L19" s="307"/>
      <c r="M19" s="307"/>
      <c r="N19" s="210"/>
      <c r="O19" s="307"/>
      <c r="P19" s="307"/>
      <c r="Q19" s="307"/>
      <c r="R19" s="149"/>
    </row>
    <row r="20" spans="1:18" s="129" customFormat="1" ht="15.75" x14ac:dyDescent="0.2">
      <c r="A20" s="142"/>
      <c r="B20" s="143" t="s">
        <v>388</v>
      </c>
      <c r="C20" s="151" t="s">
        <v>210</v>
      </c>
      <c r="D20" s="306" t="s">
        <v>389</v>
      </c>
      <c r="E20" s="305" t="s">
        <v>390</v>
      </c>
      <c r="F20" s="145">
        <f t="shared" si="2"/>
        <v>64816.97</v>
      </c>
      <c r="G20" s="147">
        <v>64816.97</v>
      </c>
      <c r="H20" s="147"/>
      <c r="I20" s="147"/>
      <c r="J20" s="147"/>
      <c r="K20" s="303">
        <f t="shared" ref="K20:K95" si="6">N20+L20</f>
        <v>0</v>
      </c>
      <c r="L20" s="307"/>
      <c r="M20" s="307"/>
      <c r="N20" s="210"/>
      <c r="O20" s="307"/>
      <c r="P20" s="307"/>
      <c r="Q20" s="307"/>
      <c r="R20" s="149">
        <f t="shared" si="3"/>
        <v>64816.97</v>
      </c>
    </row>
    <row r="21" spans="1:18" s="129" customFormat="1" ht="15.75" hidden="1" x14ac:dyDescent="0.2">
      <c r="A21" s="142"/>
      <c r="B21" s="309" t="s">
        <v>638</v>
      </c>
      <c r="C21" s="310"/>
      <c r="D21" s="311"/>
      <c r="E21" s="312"/>
      <c r="F21" s="313">
        <f t="shared" si="2"/>
        <v>0</v>
      </c>
      <c r="G21" s="314"/>
      <c r="H21" s="314"/>
      <c r="I21" s="314"/>
      <c r="J21" s="147"/>
      <c r="K21" s="303"/>
      <c r="L21" s="307"/>
      <c r="M21" s="307"/>
      <c r="N21" s="210"/>
      <c r="O21" s="307"/>
      <c r="P21" s="307"/>
      <c r="Q21" s="307"/>
      <c r="R21" s="149">
        <f t="shared" si="3"/>
        <v>0</v>
      </c>
    </row>
    <row r="22" spans="1:18" s="129" customFormat="1" ht="15.75" hidden="1" x14ac:dyDescent="0.2">
      <c r="A22" s="142"/>
      <c r="B22" s="309"/>
      <c r="C22" s="310"/>
      <c r="D22" s="311"/>
      <c r="E22" s="312"/>
      <c r="F22" s="313">
        <f t="shared" si="2"/>
        <v>0</v>
      </c>
      <c r="G22" s="314"/>
      <c r="H22" s="314"/>
      <c r="I22" s="314"/>
      <c r="J22" s="147"/>
      <c r="K22" s="303"/>
      <c r="L22" s="307"/>
      <c r="M22" s="307"/>
      <c r="N22" s="210"/>
      <c r="O22" s="307"/>
      <c r="P22" s="307"/>
      <c r="Q22" s="307"/>
      <c r="R22" s="149">
        <f t="shared" si="3"/>
        <v>0</v>
      </c>
    </row>
    <row r="23" spans="1:18" s="129" customFormat="1" ht="15.75" hidden="1" x14ac:dyDescent="0.2">
      <c r="A23" s="142"/>
      <c r="B23" s="309" t="s">
        <v>639</v>
      </c>
      <c r="C23" s="310"/>
      <c r="D23" s="311"/>
      <c r="E23" s="312"/>
      <c r="F23" s="313"/>
      <c r="G23" s="314"/>
      <c r="H23" s="314"/>
      <c r="I23" s="314"/>
      <c r="J23" s="147"/>
      <c r="K23" s="303"/>
      <c r="L23" s="307"/>
      <c r="M23" s="307"/>
      <c r="N23" s="210"/>
      <c r="O23" s="307"/>
      <c r="P23" s="307"/>
      <c r="Q23" s="307"/>
      <c r="R23" s="149">
        <f t="shared" si="3"/>
        <v>0</v>
      </c>
    </row>
    <row r="24" spans="1:18" s="129" customFormat="1" ht="15.75" hidden="1" x14ac:dyDescent="0.2">
      <c r="A24" s="142"/>
      <c r="B24" s="143"/>
      <c r="C24" s="151"/>
      <c r="D24" s="306"/>
      <c r="E24" s="315" t="s">
        <v>640</v>
      </c>
      <c r="F24" s="145"/>
      <c r="G24" s="147"/>
      <c r="H24" s="147"/>
      <c r="I24" s="147"/>
      <c r="J24" s="147"/>
      <c r="K24" s="303"/>
      <c r="L24" s="307"/>
      <c r="M24" s="307"/>
      <c r="N24" s="210"/>
      <c r="O24" s="307"/>
      <c r="P24" s="307"/>
      <c r="Q24" s="307"/>
      <c r="R24" s="149">
        <f t="shared" si="3"/>
        <v>0</v>
      </c>
    </row>
    <row r="25" spans="1:18" s="129" customFormat="1" ht="15.75" hidden="1" x14ac:dyDescent="0.2">
      <c r="A25" s="142"/>
      <c r="B25" s="143"/>
      <c r="C25" s="151"/>
      <c r="D25" s="306"/>
      <c r="E25" s="315" t="s">
        <v>383</v>
      </c>
      <c r="F25" s="145">
        <f t="shared" si="2"/>
        <v>0</v>
      </c>
      <c r="G25" s="147"/>
      <c r="H25" s="147"/>
      <c r="I25" s="147"/>
      <c r="J25" s="147"/>
      <c r="K25" s="303"/>
      <c r="L25" s="307"/>
      <c r="M25" s="307"/>
      <c r="N25" s="210"/>
      <c r="O25" s="307"/>
      <c r="P25" s="307"/>
      <c r="Q25" s="307"/>
      <c r="R25" s="149">
        <f t="shared" si="3"/>
        <v>0</v>
      </c>
    </row>
    <row r="26" spans="1:18" s="129" customFormat="1" ht="31.5" hidden="1" x14ac:dyDescent="0.2">
      <c r="A26" s="142"/>
      <c r="B26" s="143"/>
      <c r="C26" s="151"/>
      <c r="D26" s="306"/>
      <c r="E26" s="315" t="s">
        <v>641</v>
      </c>
      <c r="F26" s="145"/>
      <c r="G26" s="147"/>
      <c r="H26" s="147"/>
      <c r="I26" s="147"/>
      <c r="J26" s="147"/>
      <c r="K26" s="303"/>
      <c r="L26" s="307"/>
      <c r="M26" s="307"/>
      <c r="N26" s="210"/>
      <c r="O26" s="307"/>
      <c r="P26" s="307"/>
      <c r="Q26" s="307"/>
      <c r="R26" s="149">
        <f t="shared" si="3"/>
        <v>0</v>
      </c>
    </row>
    <row r="27" spans="1:18" s="129" customFormat="1" ht="31.5" hidden="1" x14ac:dyDescent="0.2">
      <c r="A27" s="142"/>
      <c r="B27" s="143"/>
      <c r="C27" s="151"/>
      <c r="D27" s="306"/>
      <c r="E27" s="315" t="s">
        <v>637</v>
      </c>
      <c r="F27" s="145">
        <f t="shared" si="2"/>
        <v>0</v>
      </c>
      <c r="G27" s="147"/>
      <c r="H27" s="147"/>
      <c r="I27" s="147"/>
      <c r="J27" s="147"/>
      <c r="K27" s="303"/>
      <c r="L27" s="307"/>
      <c r="M27" s="307"/>
      <c r="N27" s="210"/>
      <c r="O27" s="307"/>
      <c r="P27" s="307"/>
      <c r="Q27" s="307"/>
      <c r="R27" s="149">
        <f t="shared" si="3"/>
        <v>0</v>
      </c>
    </row>
    <row r="28" spans="1:18" s="129" customFormat="1" ht="43.5" hidden="1" customHeight="1" x14ac:dyDescent="0.2">
      <c r="A28" s="123"/>
      <c r="B28" s="316" t="s">
        <v>642</v>
      </c>
      <c r="C28" s="317" t="s">
        <v>604</v>
      </c>
      <c r="D28" s="318" t="s">
        <v>643</v>
      </c>
      <c r="E28" s="319" t="s">
        <v>611</v>
      </c>
      <c r="F28" s="196">
        <f t="shared" si="2"/>
        <v>0</v>
      </c>
      <c r="G28" s="198"/>
      <c r="H28" s="147"/>
      <c r="I28" s="147"/>
      <c r="J28" s="147"/>
      <c r="K28" s="303">
        <f t="shared" si="6"/>
        <v>0</v>
      </c>
      <c r="L28" s="307"/>
      <c r="M28" s="307"/>
      <c r="N28" s="210"/>
      <c r="O28" s="307"/>
      <c r="P28" s="307"/>
      <c r="Q28" s="307"/>
      <c r="R28" s="149">
        <f t="shared" si="3"/>
        <v>0</v>
      </c>
    </row>
    <row r="29" spans="1:18" s="129" customFormat="1" ht="15.75" hidden="1" x14ac:dyDescent="0.2">
      <c r="A29" s="123"/>
      <c r="B29" s="316"/>
      <c r="C29" s="317"/>
      <c r="D29" s="318"/>
      <c r="E29" s="320" t="s">
        <v>644</v>
      </c>
      <c r="F29" s="196"/>
      <c r="G29" s="198"/>
      <c r="H29" s="147"/>
      <c r="I29" s="147"/>
      <c r="J29" s="147"/>
      <c r="K29" s="303"/>
      <c r="L29" s="307"/>
      <c r="M29" s="307"/>
      <c r="N29" s="210"/>
      <c r="O29" s="307"/>
      <c r="P29" s="307"/>
      <c r="Q29" s="307"/>
      <c r="R29" s="149">
        <f t="shared" si="3"/>
        <v>0</v>
      </c>
    </row>
    <row r="30" spans="1:18" s="129" customFormat="1" ht="67.5" hidden="1" customHeight="1" x14ac:dyDescent="0.2">
      <c r="A30" s="123"/>
      <c r="B30" s="316"/>
      <c r="C30" s="317"/>
      <c r="D30" s="318"/>
      <c r="E30" s="319" t="s">
        <v>645</v>
      </c>
      <c r="F30" s="196">
        <f t="shared" si="2"/>
        <v>0</v>
      </c>
      <c r="G30" s="198"/>
      <c r="H30" s="147"/>
      <c r="I30" s="147"/>
      <c r="J30" s="147"/>
      <c r="K30" s="303">
        <f t="shared" si="6"/>
        <v>0</v>
      </c>
      <c r="L30" s="307"/>
      <c r="M30" s="307"/>
      <c r="N30" s="210"/>
      <c r="O30" s="307"/>
      <c r="P30" s="307"/>
      <c r="Q30" s="307"/>
      <c r="R30" s="149">
        <f t="shared" si="3"/>
        <v>0</v>
      </c>
    </row>
    <row r="31" spans="1:18" s="129" customFormat="1" ht="15.75" hidden="1" x14ac:dyDescent="0.2">
      <c r="A31" s="123"/>
      <c r="B31" s="316"/>
      <c r="C31" s="317"/>
      <c r="D31" s="318"/>
      <c r="E31" s="319" t="s">
        <v>646</v>
      </c>
      <c r="F31" s="196">
        <f t="shared" si="2"/>
        <v>0</v>
      </c>
      <c r="G31" s="198"/>
      <c r="H31" s="147"/>
      <c r="I31" s="147"/>
      <c r="J31" s="147"/>
      <c r="K31" s="303"/>
      <c r="L31" s="307"/>
      <c r="M31" s="307"/>
      <c r="N31" s="210"/>
      <c r="O31" s="307"/>
      <c r="P31" s="307"/>
      <c r="Q31" s="307"/>
      <c r="R31" s="149">
        <f t="shared" si="3"/>
        <v>0</v>
      </c>
    </row>
    <row r="32" spans="1:18" s="129" customFormat="1" ht="67.5" hidden="1" customHeight="1" x14ac:dyDescent="0.2">
      <c r="A32" s="123"/>
      <c r="B32" s="316"/>
      <c r="C32" s="317"/>
      <c r="D32" s="318"/>
      <c r="E32" s="319"/>
      <c r="F32" s="196">
        <f t="shared" si="2"/>
        <v>0</v>
      </c>
      <c r="G32" s="198"/>
      <c r="H32" s="147"/>
      <c r="I32" s="147"/>
      <c r="J32" s="147"/>
      <c r="K32" s="303"/>
      <c r="L32" s="307"/>
      <c r="M32" s="307"/>
      <c r="N32" s="210"/>
      <c r="O32" s="307"/>
      <c r="P32" s="307"/>
      <c r="Q32" s="307"/>
      <c r="R32" s="149">
        <f t="shared" si="3"/>
        <v>0</v>
      </c>
    </row>
    <row r="33" spans="1:18" s="129" customFormat="1" ht="40.5" hidden="1" customHeight="1" x14ac:dyDescent="0.2">
      <c r="A33" s="123"/>
      <c r="B33" s="316" t="s">
        <v>647</v>
      </c>
      <c r="C33" s="317" t="s">
        <v>612</v>
      </c>
      <c r="D33" s="318" t="s">
        <v>592</v>
      </c>
      <c r="E33" s="319" t="s">
        <v>615</v>
      </c>
      <c r="F33" s="196">
        <f>G33+J33</f>
        <v>0</v>
      </c>
      <c r="G33" s="198"/>
      <c r="H33" s="147"/>
      <c r="I33" s="147"/>
      <c r="J33" s="147"/>
      <c r="K33" s="146">
        <f>N33+Q33</f>
        <v>0</v>
      </c>
      <c r="L33" s="307"/>
      <c r="M33" s="307"/>
      <c r="N33" s="210"/>
      <c r="O33" s="307"/>
      <c r="P33" s="307"/>
      <c r="Q33" s="307"/>
      <c r="R33" s="149">
        <f t="shared" si="3"/>
        <v>0</v>
      </c>
    </row>
    <row r="34" spans="1:18" s="129" customFormat="1" ht="63" hidden="1" x14ac:dyDescent="0.2">
      <c r="A34" s="123"/>
      <c r="B34" s="321" t="s">
        <v>391</v>
      </c>
      <c r="C34" s="317" t="s">
        <v>300</v>
      </c>
      <c r="D34" s="318" t="s">
        <v>137</v>
      </c>
      <c r="E34" s="308" t="s">
        <v>392</v>
      </c>
      <c r="F34" s="196">
        <f t="shared" ref="F34:F83" si="7">G34+J34</f>
        <v>0</v>
      </c>
      <c r="G34" s="198">
        <v>0</v>
      </c>
      <c r="H34" s="198">
        <v>0</v>
      </c>
      <c r="I34" s="147">
        <v>0</v>
      </c>
      <c r="J34" s="146"/>
      <c r="K34" s="146">
        <f>N34+Q34</f>
        <v>0</v>
      </c>
      <c r="L34" s="146">
        <f>L35</f>
        <v>0</v>
      </c>
      <c r="M34" s="146"/>
      <c r="N34" s="198">
        <v>0</v>
      </c>
      <c r="O34" s="146"/>
      <c r="P34" s="146"/>
      <c r="Q34" s="146"/>
      <c r="R34" s="149">
        <f t="shared" si="3"/>
        <v>0</v>
      </c>
    </row>
    <row r="35" spans="1:18" s="129" customFormat="1" ht="31.5" x14ac:dyDescent="0.2">
      <c r="A35" s="123"/>
      <c r="B35" s="321" t="s">
        <v>393</v>
      </c>
      <c r="C35" s="317" t="s">
        <v>154</v>
      </c>
      <c r="D35" s="318" t="s">
        <v>394</v>
      </c>
      <c r="E35" s="308" t="s">
        <v>155</v>
      </c>
      <c r="F35" s="196">
        <f t="shared" si="7"/>
        <v>14238</v>
      </c>
      <c r="G35" s="198">
        <v>14238</v>
      </c>
      <c r="H35" s="147"/>
      <c r="I35" s="147"/>
      <c r="J35" s="147"/>
      <c r="K35" s="146">
        <f>N35+Q35</f>
        <v>0</v>
      </c>
      <c r="L35" s="307"/>
      <c r="M35" s="307"/>
      <c r="N35" s="210"/>
      <c r="O35" s="307"/>
      <c r="P35" s="307"/>
      <c r="Q35" s="307"/>
      <c r="R35" s="149">
        <f t="shared" si="3"/>
        <v>14238</v>
      </c>
    </row>
    <row r="36" spans="1:18" s="129" customFormat="1" ht="15.75" hidden="1" x14ac:dyDescent="0.2">
      <c r="A36" s="123"/>
      <c r="B36" s="321"/>
      <c r="C36" s="317"/>
      <c r="D36" s="318"/>
      <c r="E36" s="322"/>
      <c r="F36" s="196">
        <f t="shared" si="7"/>
        <v>0</v>
      </c>
      <c r="G36" s="195"/>
      <c r="H36" s="146"/>
      <c r="I36" s="146"/>
      <c r="J36" s="146"/>
      <c r="K36" s="146">
        <f t="shared" ref="K36:K76" si="8">N36+Q36</f>
        <v>0</v>
      </c>
      <c r="L36" s="303"/>
      <c r="M36" s="303"/>
      <c r="N36" s="304"/>
      <c r="O36" s="303"/>
      <c r="P36" s="303"/>
      <c r="Q36" s="303"/>
      <c r="R36" s="149">
        <f t="shared" si="3"/>
        <v>0</v>
      </c>
    </row>
    <row r="37" spans="1:18" s="129" customFormat="1" ht="31.5" hidden="1" x14ac:dyDescent="0.2">
      <c r="A37" s="123"/>
      <c r="B37" s="321" t="s">
        <v>395</v>
      </c>
      <c r="C37" s="317" t="s">
        <v>215</v>
      </c>
      <c r="D37" s="318" t="s">
        <v>394</v>
      </c>
      <c r="E37" s="308" t="s">
        <v>648</v>
      </c>
      <c r="F37" s="196">
        <f t="shared" si="7"/>
        <v>0</v>
      </c>
      <c r="G37" s="198">
        <v>0</v>
      </c>
      <c r="H37" s="147">
        <v>0</v>
      </c>
      <c r="I37" s="147"/>
      <c r="J37" s="147"/>
      <c r="K37" s="146">
        <f t="shared" si="8"/>
        <v>0</v>
      </c>
      <c r="L37" s="307"/>
      <c r="M37" s="307"/>
      <c r="N37" s="210"/>
      <c r="O37" s="307"/>
      <c r="P37" s="307"/>
      <c r="Q37" s="307"/>
      <c r="R37" s="149">
        <f t="shared" si="3"/>
        <v>0</v>
      </c>
    </row>
    <row r="38" spans="1:18" s="129" customFormat="1" ht="15.75" x14ac:dyDescent="0.2">
      <c r="A38" s="123"/>
      <c r="B38" s="321" t="s">
        <v>503</v>
      </c>
      <c r="C38" s="317" t="s">
        <v>496</v>
      </c>
      <c r="D38" s="318" t="s">
        <v>394</v>
      </c>
      <c r="E38" s="308" t="s">
        <v>501</v>
      </c>
      <c r="F38" s="196">
        <f t="shared" si="7"/>
        <v>3073</v>
      </c>
      <c r="G38" s="198">
        <v>3073</v>
      </c>
      <c r="H38" s="147"/>
      <c r="I38" s="147"/>
      <c r="J38" s="147"/>
      <c r="K38" s="146">
        <f t="shared" si="8"/>
        <v>0</v>
      </c>
      <c r="L38" s="307"/>
      <c r="M38" s="307"/>
      <c r="N38" s="210"/>
      <c r="O38" s="307"/>
      <c r="P38" s="307"/>
      <c r="Q38" s="307"/>
      <c r="R38" s="149">
        <f t="shared" si="3"/>
        <v>3073</v>
      </c>
    </row>
    <row r="39" spans="1:18" s="129" customFormat="1" ht="63" hidden="1" x14ac:dyDescent="0.2">
      <c r="A39" s="123"/>
      <c r="B39" s="321" t="s">
        <v>396</v>
      </c>
      <c r="C39" s="317" t="s">
        <v>216</v>
      </c>
      <c r="D39" s="318" t="s">
        <v>394</v>
      </c>
      <c r="E39" s="308" t="s">
        <v>397</v>
      </c>
      <c r="F39" s="196">
        <f t="shared" si="7"/>
        <v>0</v>
      </c>
      <c r="G39" s="198"/>
      <c r="H39" s="147"/>
      <c r="I39" s="147"/>
      <c r="J39" s="147"/>
      <c r="K39" s="146">
        <f t="shared" si="8"/>
        <v>0</v>
      </c>
      <c r="L39" s="307"/>
      <c r="M39" s="307"/>
      <c r="N39" s="210"/>
      <c r="O39" s="307"/>
      <c r="P39" s="307"/>
      <c r="Q39" s="307"/>
      <c r="R39" s="149">
        <f t="shared" si="3"/>
        <v>0</v>
      </c>
    </row>
    <row r="40" spans="1:18" s="129" customFormat="1" ht="78.75" hidden="1" x14ac:dyDescent="0.2">
      <c r="A40" s="123"/>
      <c r="B40" s="321" t="s">
        <v>649</v>
      </c>
      <c r="C40" s="317">
        <v>3160</v>
      </c>
      <c r="D40" s="318" t="s">
        <v>136</v>
      </c>
      <c r="E40" s="319" t="s">
        <v>617</v>
      </c>
      <c r="F40" s="196">
        <f t="shared" si="7"/>
        <v>0</v>
      </c>
      <c r="G40" s="198">
        <v>0</v>
      </c>
      <c r="H40" s="147"/>
      <c r="I40" s="147"/>
      <c r="J40" s="147"/>
      <c r="K40" s="146">
        <f t="shared" si="8"/>
        <v>0</v>
      </c>
      <c r="L40" s="307"/>
      <c r="M40" s="307"/>
      <c r="N40" s="210"/>
      <c r="O40" s="307"/>
      <c r="P40" s="307"/>
      <c r="Q40" s="307"/>
      <c r="R40" s="149">
        <f t="shared" si="3"/>
        <v>0</v>
      </c>
    </row>
    <row r="41" spans="1:18" s="129" customFormat="1" ht="31.5" hidden="1" x14ac:dyDescent="0.2">
      <c r="A41" s="123"/>
      <c r="B41" s="323" t="s">
        <v>398</v>
      </c>
      <c r="C41" s="317" t="s">
        <v>217</v>
      </c>
      <c r="D41" s="318" t="s">
        <v>399</v>
      </c>
      <c r="E41" s="308" t="s">
        <v>400</v>
      </c>
      <c r="F41" s="196">
        <f t="shared" si="7"/>
        <v>0</v>
      </c>
      <c r="G41" s="197">
        <v>0</v>
      </c>
      <c r="H41" s="147"/>
      <c r="I41" s="147"/>
      <c r="J41" s="147"/>
      <c r="K41" s="146">
        <f t="shared" si="8"/>
        <v>0</v>
      </c>
      <c r="L41" s="307"/>
      <c r="M41" s="307"/>
      <c r="N41" s="210"/>
      <c r="O41" s="307"/>
      <c r="P41" s="307"/>
      <c r="Q41" s="307"/>
      <c r="R41" s="149">
        <f t="shared" si="3"/>
        <v>0</v>
      </c>
    </row>
    <row r="42" spans="1:18" s="129" customFormat="1" ht="47.25" hidden="1" x14ac:dyDescent="0.2">
      <c r="A42" s="142"/>
      <c r="B42" s="324" t="s">
        <v>650</v>
      </c>
      <c r="C42" s="151">
        <v>3192</v>
      </c>
      <c r="D42" s="306">
        <v>1030</v>
      </c>
      <c r="E42" s="302" t="s">
        <v>651</v>
      </c>
      <c r="F42" s="145">
        <f t="shared" si="7"/>
        <v>0</v>
      </c>
      <c r="G42" s="147"/>
      <c r="H42" s="147"/>
      <c r="I42" s="147"/>
      <c r="J42" s="147"/>
      <c r="K42" s="146">
        <f t="shared" si="8"/>
        <v>0</v>
      </c>
      <c r="L42" s="307"/>
      <c r="M42" s="307"/>
      <c r="N42" s="210"/>
      <c r="O42" s="307"/>
      <c r="P42" s="307"/>
      <c r="Q42" s="307"/>
      <c r="R42" s="149">
        <f t="shared" si="3"/>
        <v>0</v>
      </c>
    </row>
    <row r="43" spans="1:18" s="129" customFormat="1" ht="15.75" x14ac:dyDescent="0.2">
      <c r="A43" s="142"/>
      <c r="B43" s="324" t="s">
        <v>401</v>
      </c>
      <c r="C43" s="151" t="s">
        <v>218</v>
      </c>
      <c r="D43" s="306" t="s">
        <v>402</v>
      </c>
      <c r="E43" s="302" t="s">
        <v>403</v>
      </c>
      <c r="F43" s="145">
        <f t="shared" si="7"/>
        <v>141943.73000000001</v>
      </c>
      <c r="G43" s="147">
        <v>141943.73000000001</v>
      </c>
      <c r="H43" s="147">
        <v>116347.3</v>
      </c>
      <c r="I43" s="147"/>
      <c r="J43" s="147"/>
      <c r="K43" s="146">
        <f t="shared" si="8"/>
        <v>31640.76</v>
      </c>
      <c r="L43" s="150"/>
      <c r="M43" s="150"/>
      <c r="N43" s="198">
        <v>31640.76</v>
      </c>
      <c r="O43" s="150">
        <v>25935.06</v>
      </c>
      <c r="P43" s="150"/>
      <c r="Q43" s="150"/>
      <c r="R43" s="149">
        <f t="shared" si="3"/>
        <v>173584.49000000002</v>
      </c>
    </row>
    <row r="44" spans="1:18" s="129" customFormat="1" ht="39.75" hidden="1" customHeight="1" x14ac:dyDescent="0.2">
      <c r="A44" s="142"/>
      <c r="B44" s="324" t="s">
        <v>404</v>
      </c>
      <c r="C44" s="151" t="s">
        <v>405</v>
      </c>
      <c r="D44" s="306" t="s">
        <v>138</v>
      </c>
      <c r="E44" s="302" t="s">
        <v>406</v>
      </c>
      <c r="F44" s="145">
        <f t="shared" si="7"/>
        <v>0</v>
      </c>
      <c r="G44" s="156"/>
      <c r="H44" s="156"/>
      <c r="I44" s="156"/>
      <c r="J44" s="147"/>
      <c r="K44" s="146">
        <f t="shared" si="8"/>
        <v>0</v>
      </c>
      <c r="L44" s="307"/>
      <c r="M44" s="307"/>
      <c r="N44" s="210"/>
      <c r="O44" s="307"/>
      <c r="P44" s="307"/>
      <c r="Q44" s="307"/>
      <c r="R44" s="149">
        <f t="shared" si="3"/>
        <v>0</v>
      </c>
    </row>
    <row r="45" spans="1:18" s="129" customFormat="1" ht="31.5" hidden="1" x14ac:dyDescent="0.2">
      <c r="A45" s="142"/>
      <c r="B45" s="324" t="s">
        <v>407</v>
      </c>
      <c r="C45" s="151" t="s">
        <v>219</v>
      </c>
      <c r="D45" s="306" t="s">
        <v>138</v>
      </c>
      <c r="E45" s="302" t="s">
        <v>408</v>
      </c>
      <c r="F45" s="145">
        <f t="shared" si="7"/>
        <v>0</v>
      </c>
      <c r="G45" s="147">
        <v>0</v>
      </c>
      <c r="H45" s="147"/>
      <c r="I45" s="147"/>
      <c r="J45" s="147"/>
      <c r="K45" s="146">
        <f t="shared" si="8"/>
        <v>0</v>
      </c>
      <c r="L45" s="307"/>
      <c r="M45" s="307"/>
      <c r="N45" s="198">
        <v>0</v>
      </c>
      <c r="O45" s="150"/>
      <c r="P45" s="150"/>
      <c r="Q45" s="150">
        <v>0</v>
      </c>
      <c r="R45" s="149">
        <f t="shared" si="3"/>
        <v>0</v>
      </c>
    </row>
    <row r="46" spans="1:18" s="129" customFormat="1" ht="15.75" hidden="1" x14ac:dyDescent="0.2">
      <c r="A46" s="142"/>
      <c r="B46" s="325"/>
      <c r="C46" s="144"/>
      <c r="D46" s="300"/>
      <c r="E46" s="326"/>
      <c r="F46" s="145">
        <f t="shared" si="7"/>
        <v>0</v>
      </c>
      <c r="G46" s="145"/>
      <c r="H46" s="147"/>
      <c r="I46" s="147"/>
      <c r="J46" s="147"/>
      <c r="K46" s="146">
        <f t="shared" si="8"/>
        <v>0</v>
      </c>
      <c r="L46" s="307"/>
      <c r="M46" s="307"/>
      <c r="N46" s="210"/>
      <c r="O46" s="307"/>
      <c r="P46" s="307"/>
      <c r="Q46" s="307"/>
      <c r="R46" s="149">
        <f t="shared" si="3"/>
        <v>0</v>
      </c>
    </row>
    <row r="47" spans="1:18" s="129" customFormat="1" ht="31.5" x14ac:dyDescent="0.2">
      <c r="A47" s="142"/>
      <c r="B47" s="324" t="s">
        <v>409</v>
      </c>
      <c r="C47" s="151" t="s">
        <v>140</v>
      </c>
      <c r="D47" s="306" t="s">
        <v>410</v>
      </c>
      <c r="E47" s="302" t="s">
        <v>411</v>
      </c>
      <c r="F47" s="145">
        <f t="shared" si="7"/>
        <v>154578</v>
      </c>
      <c r="G47" s="147">
        <v>154578</v>
      </c>
      <c r="H47" s="147"/>
      <c r="I47" s="147"/>
      <c r="J47" s="147"/>
      <c r="K47" s="146">
        <f t="shared" si="8"/>
        <v>0</v>
      </c>
      <c r="L47" s="307"/>
      <c r="M47" s="307"/>
      <c r="N47" s="210"/>
      <c r="O47" s="307"/>
      <c r="P47" s="307"/>
      <c r="Q47" s="307"/>
      <c r="R47" s="149">
        <f t="shared" si="3"/>
        <v>154578</v>
      </c>
    </row>
    <row r="48" spans="1:18" s="129" customFormat="1" ht="15.75" hidden="1" x14ac:dyDescent="0.2">
      <c r="A48" s="142"/>
      <c r="B48" s="325"/>
      <c r="C48" s="144"/>
      <c r="D48" s="300"/>
      <c r="E48" s="326"/>
      <c r="F48" s="145"/>
      <c r="G48" s="145"/>
      <c r="H48" s="145"/>
      <c r="I48" s="145"/>
      <c r="J48" s="145"/>
      <c r="K48" s="146">
        <f t="shared" si="8"/>
        <v>0</v>
      </c>
      <c r="L48" s="303"/>
      <c r="M48" s="303"/>
      <c r="N48" s="304"/>
      <c r="O48" s="303"/>
      <c r="P48" s="303"/>
      <c r="Q48" s="303"/>
      <c r="R48" s="149">
        <f t="shared" si="3"/>
        <v>0</v>
      </c>
    </row>
    <row r="49" spans="1:18" s="129" customFormat="1" ht="39.75" hidden="1" customHeight="1" x14ac:dyDescent="0.2">
      <c r="A49" s="142"/>
      <c r="B49" s="324"/>
      <c r="C49" s="151"/>
      <c r="D49" s="306"/>
      <c r="E49" s="302" t="s">
        <v>652</v>
      </c>
      <c r="F49" s="145"/>
      <c r="G49" s="147"/>
      <c r="H49" s="147"/>
      <c r="I49" s="147"/>
      <c r="J49" s="147"/>
      <c r="K49" s="146">
        <f t="shared" si="8"/>
        <v>0</v>
      </c>
      <c r="L49" s="307"/>
      <c r="M49" s="307"/>
      <c r="N49" s="210"/>
      <c r="O49" s="307"/>
      <c r="P49" s="307"/>
      <c r="Q49" s="307"/>
      <c r="R49" s="149">
        <f t="shared" si="3"/>
        <v>0</v>
      </c>
    </row>
    <row r="50" spans="1:18" s="129" customFormat="1" ht="31.5" x14ac:dyDescent="0.2">
      <c r="A50" s="142"/>
      <c r="B50" s="324" t="s">
        <v>412</v>
      </c>
      <c r="C50" s="151" t="s">
        <v>141</v>
      </c>
      <c r="D50" s="306" t="s">
        <v>410</v>
      </c>
      <c r="E50" s="302" t="s">
        <v>413</v>
      </c>
      <c r="F50" s="145">
        <f t="shared" si="7"/>
        <v>1633257.37</v>
      </c>
      <c r="G50" s="147">
        <v>1633257.37</v>
      </c>
      <c r="H50" s="147">
        <v>1277882.46</v>
      </c>
      <c r="I50" s="147">
        <v>5923.49</v>
      </c>
      <c r="J50" s="147"/>
      <c r="K50" s="146">
        <f t="shared" si="8"/>
        <v>0</v>
      </c>
      <c r="L50" s="307"/>
      <c r="M50" s="307"/>
      <c r="N50" s="210"/>
      <c r="O50" s="307"/>
      <c r="P50" s="307"/>
      <c r="Q50" s="307"/>
      <c r="R50" s="149">
        <f t="shared" si="3"/>
        <v>1633257.37</v>
      </c>
    </row>
    <row r="51" spans="1:18" s="129" customFormat="1" ht="30" customHeight="1" x14ac:dyDescent="0.2">
      <c r="A51" s="142"/>
      <c r="B51" s="327"/>
      <c r="C51" s="151"/>
      <c r="D51" s="328"/>
      <c r="E51" s="308" t="s">
        <v>637</v>
      </c>
      <c r="F51" s="145">
        <f t="shared" si="7"/>
        <v>101430.63</v>
      </c>
      <c r="G51" s="147">
        <v>101430.63</v>
      </c>
      <c r="H51" s="147">
        <v>83139.850000000006</v>
      </c>
      <c r="I51" s="147"/>
      <c r="J51" s="147"/>
      <c r="K51" s="146">
        <f t="shared" si="8"/>
        <v>0</v>
      </c>
      <c r="L51" s="307"/>
      <c r="M51" s="307"/>
      <c r="N51" s="210"/>
      <c r="O51" s="307"/>
      <c r="P51" s="307"/>
      <c r="Q51" s="307"/>
      <c r="R51" s="149">
        <f t="shared" si="3"/>
        <v>101430.63</v>
      </c>
    </row>
    <row r="52" spans="1:18" s="129" customFormat="1" ht="53.25" hidden="1" customHeight="1" x14ac:dyDescent="0.2">
      <c r="A52" s="142"/>
      <c r="B52" s="327"/>
      <c r="C52" s="329"/>
      <c r="D52" s="328"/>
      <c r="E52" s="330"/>
      <c r="F52" s="145"/>
      <c r="G52" s="147"/>
      <c r="H52" s="147"/>
      <c r="I52" s="147"/>
      <c r="J52" s="147"/>
      <c r="K52" s="146">
        <f t="shared" si="8"/>
        <v>0</v>
      </c>
      <c r="L52" s="307"/>
      <c r="M52" s="307"/>
      <c r="N52" s="210"/>
      <c r="O52" s="307"/>
      <c r="P52" s="307"/>
      <c r="Q52" s="307"/>
      <c r="R52" s="149">
        <f t="shared" si="3"/>
        <v>0</v>
      </c>
    </row>
    <row r="53" spans="1:18" s="129" customFormat="1" ht="31.5" hidden="1" x14ac:dyDescent="0.2">
      <c r="A53" s="142"/>
      <c r="B53" s="325"/>
      <c r="C53" s="331"/>
      <c r="D53" s="332"/>
      <c r="E53" s="302" t="s">
        <v>652</v>
      </c>
      <c r="F53" s="145">
        <f t="shared" si="7"/>
        <v>0</v>
      </c>
      <c r="G53" s="150"/>
      <c r="H53" s="147"/>
      <c r="I53" s="147"/>
      <c r="J53" s="145"/>
      <c r="K53" s="146">
        <f t="shared" si="8"/>
        <v>0</v>
      </c>
      <c r="L53" s="303"/>
      <c r="M53" s="303"/>
      <c r="N53" s="304"/>
      <c r="O53" s="303"/>
      <c r="P53" s="303"/>
      <c r="Q53" s="307"/>
      <c r="R53" s="149">
        <f t="shared" si="3"/>
        <v>0</v>
      </c>
    </row>
    <row r="54" spans="1:18" s="129" customFormat="1" ht="31.5" x14ac:dyDescent="0.2">
      <c r="A54" s="142"/>
      <c r="B54" s="324" t="s">
        <v>414</v>
      </c>
      <c r="C54" s="151" t="s">
        <v>223</v>
      </c>
      <c r="D54" s="306" t="s">
        <v>415</v>
      </c>
      <c r="E54" s="302" t="s">
        <v>416</v>
      </c>
      <c r="F54" s="145">
        <f t="shared" si="7"/>
        <v>608832</v>
      </c>
      <c r="G54" s="147">
        <v>608832</v>
      </c>
      <c r="H54" s="147"/>
      <c r="I54" s="147"/>
      <c r="J54" s="147"/>
      <c r="K54" s="146">
        <f t="shared" si="8"/>
        <v>27818.239999999998</v>
      </c>
      <c r="L54" s="150">
        <v>23500</v>
      </c>
      <c r="M54" s="150"/>
      <c r="N54" s="198">
        <v>4318.24</v>
      </c>
      <c r="O54" s="150"/>
      <c r="P54" s="150"/>
      <c r="Q54" s="150">
        <v>23500</v>
      </c>
      <c r="R54" s="149">
        <f t="shared" si="3"/>
        <v>636650.23999999999</v>
      </c>
    </row>
    <row r="55" spans="1:18" s="129" customFormat="1" ht="15.75" x14ac:dyDescent="0.2">
      <c r="A55" s="142"/>
      <c r="B55" s="324" t="s">
        <v>417</v>
      </c>
      <c r="C55" s="151" t="s">
        <v>224</v>
      </c>
      <c r="D55" s="306" t="s">
        <v>415</v>
      </c>
      <c r="E55" s="302" t="s">
        <v>418</v>
      </c>
      <c r="F55" s="145">
        <f t="shared" si="7"/>
        <v>302743.7</v>
      </c>
      <c r="G55" s="147">
        <v>302743.7</v>
      </c>
      <c r="H55" s="147"/>
      <c r="I55" s="147"/>
      <c r="J55" s="147"/>
      <c r="K55" s="146">
        <f t="shared" si="8"/>
        <v>0</v>
      </c>
      <c r="L55" s="307"/>
      <c r="M55" s="307"/>
      <c r="N55" s="210"/>
      <c r="O55" s="307"/>
      <c r="P55" s="307"/>
      <c r="Q55" s="307"/>
      <c r="R55" s="149">
        <f t="shared" si="3"/>
        <v>302743.7</v>
      </c>
    </row>
    <row r="56" spans="1:18" s="129" customFormat="1" ht="47.25" x14ac:dyDescent="0.2">
      <c r="A56" s="142"/>
      <c r="B56" s="324" t="s">
        <v>419</v>
      </c>
      <c r="C56" s="151" t="s">
        <v>225</v>
      </c>
      <c r="D56" s="306" t="s">
        <v>415</v>
      </c>
      <c r="E56" s="302" t="s">
        <v>420</v>
      </c>
      <c r="F56" s="145">
        <f t="shared" si="7"/>
        <v>648400</v>
      </c>
      <c r="G56" s="147">
        <v>648400</v>
      </c>
      <c r="H56" s="147"/>
      <c r="I56" s="147"/>
      <c r="J56" s="147"/>
      <c r="K56" s="146">
        <f t="shared" si="8"/>
        <v>0</v>
      </c>
      <c r="L56" s="307"/>
      <c r="M56" s="307"/>
      <c r="N56" s="210"/>
      <c r="O56" s="307"/>
      <c r="P56" s="307"/>
      <c r="Q56" s="307"/>
      <c r="R56" s="149">
        <f t="shared" si="3"/>
        <v>648400</v>
      </c>
    </row>
    <row r="57" spans="1:18" s="129" customFormat="1" ht="15.75" x14ac:dyDescent="0.2">
      <c r="A57" s="142"/>
      <c r="B57" s="324" t="s">
        <v>421</v>
      </c>
      <c r="C57" s="151" t="s">
        <v>142</v>
      </c>
      <c r="D57" s="306" t="s">
        <v>415</v>
      </c>
      <c r="E57" s="302" t="s">
        <v>252</v>
      </c>
      <c r="F57" s="145">
        <f t="shared" si="7"/>
        <v>1699983.16</v>
      </c>
      <c r="G57" s="147">
        <v>1699983.16</v>
      </c>
      <c r="H57" s="147"/>
      <c r="I57" s="147">
        <v>387681.04</v>
      </c>
      <c r="J57" s="147"/>
      <c r="K57" s="146">
        <f t="shared" si="8"/>
        <v>193300</v>
      </c>
      <c r="L57" s="150">
        <v>193300</v>
      </c>
      <c r="M57" s="150"/>
      <c r="N57" s="198"/>
      <c r="O57" s="150"/>
      <c r="P57" s="150"/>
      <c r="Q57" s="150">
        <v>193300</v>
      </c>
      <c r="R57" s="149">
        <f t="shared" si="3"/>
        <v>1893283.16</v>
      </c>
    </row>
    <row r="58" spans="1:18" s="129" customFormat="1" ht="15.75" hidden="1" x14ac:dyDescent="0.2">
      <c r="A58" s="142"/>
      <c r="B58" s="324"/>
      <c r="C58" s="151"/>
      <c r="D58" s="328"/>
      <c r="E58" s="302"/>
      <c r="F58" s="145"/>
      <c r="G58" s="145"/>
      <c r="H58" s="147"/>
      <c r="I58" s="147"/>
      <c r="J58" s="147"/>
      <c r="K58" s="146">
        <f t="shared" si="8"/>
        <v>0</v>
      </c>
      <c r="L58" s="307"/>
      <c r="M58" s="307"/>
      <c r="N58" s="210"/>
      <c r="O58" s="307"/>
      <c r="P58" s="307"/>
      <c r="Q58" s="307"/>
      <c r="R58" s="149">
        <f t="shared" si="3"/>
        <v>0</v>
      </c>
    </row>
    <row r="59" spans="1:18" s="129" customFormat="1" ht="94.5" hidden="1" x14ac:dyDescent="0.2">
      <c r="A59" s="142"/>
      <c r="B59" s="324" t="s">
        <v>422</v>
      </c>
      <c r="C59" s="151" t="s">
        <v>226</v>
      </c>
      <c r="D59" s="306" t="s">
        <v>423</v>
      </c>
      <c r="E59" s="302" t="s">
        <v>424</v>
      </c>
      <c r="F59" s="145">
        <f t="shared" si="7"/>
        <v>0</v>
      </c>
      <c r="G59" s="147"/>
      <c r="H59" s="147"/>
      <c r="I59" s="147"/>
      <c r="J59" s="147"/>
      <c r="K59" s="146">
        <f t="shared" si="8"/>
        <v>0</v>
      </c>
      <c r="L59" s="307"/>
      <c r="M59" s="307"/>
      <c r="N59" s="210"/>
      <c r="O59" s="307"/>
      <c r="P59" s="307"/>
      <c r="Q59" s="307"/>
      <c r="R59" s="149">
        <f t="shared" si="3"/>
        <v>0</v>
      </c>
    </row>
    <row r="60" spans="1:18" s="129" customFormat="1" ht="31.5" x14ac:dyDescent="0.2">
      <c r="A60" s="142"/>
      <c r="B60" s="324" t="s">
        <v>425</v>
      </c>
      <c r="C60" s="151" t="s">
        <v>227</v>
      </c>
      <c r="D60" s="306" t="s">
        <v>423</v>
      </c>
      <c r="E60" s="302" t="s">
        <v>426</v>
      </c>
      <c r="F60" s="145">
        <f t="shared" si="7"/>
        <v>42926.239999999998</v>
      </c>
      <c r="G60" s="147">
        <v>42926.239999999998</v>
      </c>
      <c r="H60" s="147">
        <v>31777.39</v>
      </c>
      <c r="I60" s="147"/>
      <c r="J60" s="147"/>
      <c r="K60" s="146">
        <f t="shared" si="8"/>
        <v>0</v>
      </c>
      <c r="L60" s="307"/>
      <c r="M60" s="307"/>
      <c r="N60" s="210"/>
      <c r="O60" s="307"/>
      <c r="P60" s="307"/>
      <c r="Q60" s="307"/>
      <c r="R60" s="149">
        <f t="shared" si="3"/>
        <v>42926.239999999998</v>
      </c>
    </row>
    <row r="61" spans="1:18" s="129" customFormat="1" ht="15.75" hidden="1" x14ac:dyDescent="0.2">
      <c r="A61" s="142"/>
      <c r="B61" s="324" t="s">
        <v>427</v>
      </c>
      <c r="C61" s="151" t="s">
        <v>228</v>
      </c>
      <c r="D61" s="306" t="s">
        <v>428</v>
      </c>
      <c r="E61" s="302" t="s">
        <v>429</v>
      </c>
      <c r="F61" s="145">
        <f t="shared" si="7"/>
        <v>0</v>
      </c>
      <c r="G61" s="147"/>
      <c r="H61" s="147"/>
      <c r="I61" s="147"/>
      <c r="J61" s="147"/>
      <c r="K61" s="146">
        <f t="shared" si="8"/>
        <v>0</v>
      </c>
      <c r="L61" s="150"/>
      <c r="M61" s="150"/>
      <c r="N61" s="198"/>
      <c r="O61" s="150"/>
      <c r="P61" s="150"/>
      <c r="Q61" s="150"/>
      <c r="R61" s="149">
        <f t="shared" si="3"/>
        <v>0</v>
      </c>
    </row>
    <row r="62" spans="1:18" s="129" customFormat="1" ht="15.75" x14ac:dyDescent="0.2">
      <c r="A62" s="142"/>
      <c r="B62" s="324" t="s">
        <v>431</v>
      </c>
      <c r="C62" s="151" t="s">
        <v>288</v>
      </c>
      <c r="D62" s="306" t="s">
        <v>430</v>
      </c>
      <c r="E62" s="302" t="s">
        <v>432</v>
      </c>
      <c r="F62" s="145">
        <f t="shared" si="7"/>
        <v>0</v>
      </c>
      <c r="G62" s="147"/>
      <c r="H62" s="147"/>
      <c r="I62" s="147"/>
      <c r="J62" s="147"/>
      <c r="K62" s="146">
        <f t="shared" si="8"/>
        <v>1807856.59</v>
      </c>
      <c r="L62" s="150">
        <v>124426.27</v>
      </c>
      <c r="M62" s="150"/>
      <c r="N62" s="198"/>
      <c r="O62" s="150"/>
      <c r="P62" s="150"/>
      <c r="Q62" s="150">
        <v>1807856.59</v>
      </c>
      <c r="R62" s="149">
        <f t="shared" si="3"/>
        <v>1807856.59</v>
      </c>
    </row>
    <row r="63" spans="1:18" s="129" customFormat="1" ht="31.5" x14ac:dyDescent="0.2">
      <c r="A63" s="142"/>
      <c r="B63" s="324" t="s">
        <v>433</v>
      </c>
      <c r="C63" s="151" t="s">
        <v>237</v>
      </c>
      <c r="D63" s="306" t="s">
        <v>430</v>
      </c>
      <c r="E63" s="302" t="s">
        <v>434</v>
      </c>
      <c r="F63" s="145">
        <f>G63+J63</f>
        <v>0</v>
      </c>
      <c r="G63" s="147"/>
      <c r="H63" s="147"/>
      <c r="I63" s="147"/>
      <c r="J63" s="147"/>
      <c r="K63" s="146">
        <f>L63</f>
        <v>47984.4</v>
      </c>
      <c r="L63" s="150">
        <v>47984.4</v>
      </c>
      <c r="M63" s="307"/>
      <c r="N63" s="210"/>
      <c r="O63" s="307"/>
      <c r="P63" s="307"/>
      <c r="Q63" s="150">
        <f>L63</f>
        <v>47984.4</v>
      </c>
      <c r="R63" s="149">
        <f t="shared" si="3"/>
        <v>47984.4</v>
      </c>
    </row>
    <row r="64" spans="1:18" s="129" customFormat="1" ht="47.25" hidden="1" x14ac:dyDescent="0.2">
      <c r="A64" s="142"/>
      <c r="B64" s="324" t="s">
        <v>436</v>
      </c>
      <c r="C64" s="151" t="s">
        <v>238</v>
      </c>
      <c r="D64" s="306" t="s">
        <v>435</v>
      </c>
      <c r="E64" s="302" t="s">
        <v>437</v>
      </c>
      <c r="F64" s="145">
        <f>G64+J64</f>
        <v>0</v>
      </c>
      <c r="G64" s="147"/>
      <c r="H64" s="147"/>
      <c r="I64" s="147"/>
      <c r="J64" s="147"/>
      <c r="K64" s="146">
        <f t="shared" si="8"/>
        <v>0</v>
      </c>
      <c r="L64" s="150"/>
      <c r="M64" s="307"/>
      <c r="N64" s="210"/>
      <c r="O64" s="307"/>
      <c r="P64" s="307"/>
      <c r="Q64" s="150"/>
      <c r="R64" s="149">
        <f t="shared" si="3"/>
        <v>0</v>
      </c>
    </row>
    <row r="65" spans="1:18" s="129" customFormat="1" ht="47.25" x14ac:dyDescent="0.2">
      <c r="A65" s="142"/>
      <c r="B65" s="324" t="s">
        <v>438</v>
      </c>
      <c r="C65" s="151" t="s">
        <v>229</v>
      </c>
      <c r="D65" s="306" t="s">
        <v>439</v>
      </c>
      <c r="E65" s="302" t="s">
        <v>440</v>
      </c>
      <c r="F65" s="145">
        <f t="shared" si="7"/>
        <v>0</v>
      </c>
      <c r="G65" s="147"/>
      <c r="H65" s="147"/>
      <c r="I65" s="147"/>
      <c r="J65" s="147"/>
      <c r="K65" s="146">
        <f t="shared" si="8"/>
        <v>3382522</v>
      </c>
      <c r="L65" s="307"/>
      <c r="M65" s="307"/>
      <c r="N65" s="210"/>
      <c r="O65" s="307"/>
      <c r="P65" s="307"/>
      <c r="Q65" s="150">
        <v>3382522</v>
      </c>
      <c r="R65" s="149">
        <f t="shared" si="3"/>
        <v>3382522</v>
      </c>
    </row>
    <row r="66" spans="1:18" s="129" customFormat="1" ht="31.5" hidden="1" x14ac:dyDescent="0.2">
      <c r="A66" s="142"/>
      <c r="B66" s="324" t="s">
        <v>653</v>
      </c>
      <c r="C66" s="151" t="s">
        <v>230</v>
      </c>
      <c r="D66" s="306" t="s">
        <v>654</v>
      </c>
      <c r="E66" s="302" t="s">
        <v>623</v>
      </c>
      <c r="F66" s="145">
        <f t="shared" si="7"/>
        <v>0</v>
      </c>
      <c r="G66" s="147"/>
      <c r="H66" s="147"/>
      <c r="I66" s="147"/>
      <c r="J66" s="150"/>
      <c r="K66" s="146">
        <f t="shared" si="8"/>
        <v>0</v>
      </c>
      <c r="L66" s="307"/>
      <c r="M66" s="307"/>
      <c r="N66" s="210"/>
      <c r="O66" s="307"/>
      <c r="P66" s="307">
        <f>O66</f>
        <v>0</v>
      </c>
      <c r="Q66" s="307"/>
      <c r="R66" s="149">
        <f t="shared" si="3"/>
        <v>0</v>
      </c>
    </row>
    <row r="67" spans="1:18" s="129" customFormat="1" ht="31.5" hidden="1" x14ac:dyDescent="0.2">
      <c r="A67" s="142"/>
      <c r="B67" s="324" t="s">
        <v>655</v>
      </c>
      <c r="C67" s="151" t="s">
        <v>521</v>
      </c>
      <c r="D67" s="306" t="s">
        <v>435</v>
      </c>
      <c r="E67" s="302" t="s">
        <v>656</v>
      </c>
      <c r="F67" s="145">
        <f t="shared" si="7"/>
        <v>0</v>
      </c>
      <c r="G67" s="147"/>
      <c r="H67" s="147"/>
      <c r="I67" s="147"/>
      <c r="J67" s="150"/>
      <c r="K67" s="146">
        <f t="shared" si="8"/>
        <v>0</v>
      </c>
      <c r="L67" s="150"/>
      <c r="M67" s="307"/>
      <c r="N67" s="210"/>
      <c r="O67" s="307"/>
      <c r="P67" s="307"/>
      <c r="Q67" s="150"/>
      <c r="R67" s="149">
        <f t="shared" si="3"/>
        <v>0</v>
      </c>
    </row>
    <row r="68" spans="1:18" s="129" customFormat="1" ht="65.25" hidden="1" customHeight="1" x14ac:dyDescent="0.2">
      <c r="A68" s="142"/>
      <c r="B68" s="324" t="s">
        <v>533</v>
      </c>
      <c r="C68" s="151" t="s">
        <v>522</v>
      </c>
      <c r="D68" s="306" t="s">
        <v>435</v>
      </c>
      <c r="E68" s="302" t="s">
        <v>523</v>
      </c>
      <c r="F68" s="145">
        <f t="shared" si="7"/>
        <v>0</v>
      </c>
      <c r="G68" s="147"/>
      <c r="H68" s="147"/>
      <c r="I68" s="147"/>
      <c r="J68" s="150"/>
      <c r="K68" s="146">
        <f t="shared" si="8"/>
        <v>0</v>
      </c>
      <c r="L68" s="150"/>
      <c r="M68" s="307"/>
      <c r="N68" s="210"/>
      <c r="O68" s="307"/>
      <c r="P68" s="307"/>
      <c r="Q68" s="150"/>
      <c r="R68" s="149">
        <f t="shared" si="3"/>
        <v>0</v>
      </c>
    </row>
    <row r="69" spans="1:18" s="129" customFormat="1" ht="31.5" x14ac:dyDescent="0.2">
      <c r="A69" s="142"/>
      <c r="B69" s="324" t="s">
        <v>441</v>
      </c>
      <c r="C69" s="151" t="s">
        <v>231</v>
      </c>
      <c r="D69" s="306" t="s">
        <v>435</v>
      </c>
      <c r="E69" s="302" t="s">
        <v>442</v>
      </c>
      <c r="F69" s="145">
        <f t="shared" si="7"/>
        <v>24000</v>
      </c>
      <c r="G69" s="147">
        <v>24000</v>
      </c>
      <c r="H69" s="147"/>
      <c r="I69" s="147"/>
      <c r="J69" s="150"/>
      <c r="K69" s="146">
        <f t="shared" si="8"/>
        <v>0</v>
      </c>
      <c r="L69" s="307"/>
      <c r="M69" s="307"/>
      <c r="N69" s="210"/>
      <c r="O69" s="307"/>
      <c r="P69" s="307"/>
      <c r="Q69" s="307"/>
      <c r="R69" s="149">
        <f t="shared" si="3"/>
        <v>24000</v>
      </c>
    </row>
    <row r="70" spans="1:18" s="129" customFormat="1" ht="15.75" x14ac:dyDescent="0.2">
      <c r="A70" s="142"/>
      <c r="B70" s="324" t="s">
        <v>715</v>
      </c>
      <c r="C70" s="151" t="s">
        <v>519</v>
      </c>
      <c r="D70" s="382" t="s">
        <v>435</v>
      </c>
      <c r="E70" s="302" t="s">
        <v>716</v>
      </c>
      <c r="F70" s="145">
        <f t="shared" si="7"/>
        <v>7200</v>
      </c>
      <c r="G70" s="147">
        <v>7200</v>
      </c>
      <c r="H70" s="147"/>
      <c r="I70" s="147"/>
      <c r="J70" s="150"/>
      <c r="K70" s="146"/>
      <c r="L70" s="307"/>
      <c r="M70" s="307"/>
      <c r="N70" s="210"/>
      <c r="O70" s="307"/>
      <c r="P70" s="307"/>
      <c r="Q70" s="307"/>
      <c r="R70" s="149">
        <f t="shared" si="3"/>
        <v>7200</v>
      </c>
    </row>
    <row r="71" spans="1:18" s="129" customFormat="1" ht="42" customHeight="1" x14ac:dyDescent="0.2">
      <c r="A71" s="142"/>
      <c r="B71" s="324" t="s">
        <v>532</v>
      </c>
      <c r="C71" s="151" t="s">
        <v>529</v>
      </c>
      <c r="D71" s="306" t="s">
        <v>444</v>
      </c>
      <c r="E71" s="302" t="s">
        <v>530</v>
      </c>
      <c r="F71" s="145">
        <f t="shared" si="7"/>
        <v>3541</v>
      </c>
      <c r="G71" s="147">
        <v>3541</v>
      </c>
      <c r="H71" s="147"/>
      <c r="I71" s="147"/>
      <c r="J71" s="150"/>
      <c r="K71" s="146">
        <f t="shared" si="8"/>
        <v>0</v>
      </c>
      <c r="L71" s="307"/>
      <c r="M71" s="307"/>
      <c r="N71" s="210"/>
      <c r="O71" s="307"/>
      <c r="P71" s="307"/>
      <c r="Q71" s="307"/>
      <c r="R71" s="149">
        <f t="shared" si="3"/>
        <v>3541</v>
      </c>
    </row>
    <row r="72" spans="1:18" s="129" customFormat="1" ht="15.75" x14ac:dyDescent="0.2">
      <c r="A72" s="142"/>
      <c r="B72" s="324" t="s">
        <v>443</v>
      </c>
      <c r="C72" s="151" t="s">
        <v>232</v>
      </c>
      <c r="D72" s="306" t="s">
        <v>444</v>
      </c>
      <c r="E72" s="302" t="s">
        <v>445</v>
      </c>
      <c r="F72" s="145">
        <f t="shared" si="7"/>
        <v>3780</v>
      </c>
      <c r="G72" s="147">
        <v>3780</v>
      </c>
      <c r="H72" s="147"/>
      <c r="I72" s="147"/>
      <c r="J72" s="150"/>
      <c r="K72" s="146">
        <f t="shared" si="8"/>
        <v>0</v>
      </c>
      <c r="L72" s="307"/>
      <c r="M72" s="307"/>
      <c r="N72" s="210"/>
      <c r="O72" s="307"/>
      <c r="P72" s="307"/>
      <c r="Q72" s="307"/>
      <c r="R72" s="149">
        <f t="shared" si="3"/>
        <v>3780</v>
      </c>
    </row>
    <row r="73" spans="1:18" s="129" customFormat="1" ht="15.75" hidden="1" x14ac:dyDescent="0.2">
      <c r="A73" s="142"/>
      <c r="B73" s="324" t="s">
        <v>446</v>
      </c>
      <c r="C73" s="151" t="s">
        <v>233</v>
      </c>
      <c r="D73" s="306" t="s">
        <v>447</v>
      </c>
      <c r="E73" s="333" t="s">
        <v>448</v>
      </c>
      <c r="F73" s="145">
        <f t="shared" si="7"/>
        <v>0</v>
      </c>
      <c r="G73" s="147"/>
      <c r="H73" s="147"/>
      <c r="I73" s="147"/>
      <c r="J73" s="150"/>
      <c r="K73" s="146">
        <f t="shared" si="8"/>
        <v>0</v>
      </c>
      <c r="L73" s="307"/>
      <c r="M73" s="307"/>
      <c r="N73" s="210"/>
      <c r="O73" s="307"/>
      <c r="P73" s="307"/>
      <c r="Q73" s="307"/>
      <c r="R73" s="149">
        <f t="shared" si="3"/>
        <v>0</v>
      </c>
    </row>
    <row r="74" spans="1:18" s="129" customFormat="1" ht="15.75" hidden="1" x14ac:dyDescent="0.2">
      <c r="A74" s="142"/>
      <c r="B74" s="324"/>
      <c r="C74" s="151"/>
      <c r="D74" s="328"/>
      <c r="E74" s="334"/>
      <c r="F74" s="145"/>
      <c r="G74" s="145"/>
      <c r="H74" s="145"/>
      <c r="I74" s="145"/>
      <c r="J74" s="146"/>
      <c r="K74" s="146">
        <f t="shared" si="8"/>
        <v>0</v>
      </c>
      <c r="L74" s="303"/>
      <c r="M74" s="303"/>
      <c r="N74" s="304"/>
      <c r="O74" s="303"/>
      <c r="P74" s="303">
        <f t="shared" ref="P74:P83" si="9">O74</f>
        <v>0</v>
      </c>
      <c r="Q74" s="303"/>
      <c r="R74" s="149">
        <f t="shared" si="3"/>
        <v>0</v>
      </c>
    </row>
    <row r="75" spans="1:18" s="129" customFormat="1" ht="31.5" x14ac:dyDescent="0.2">
      <c r="A75" s="142"/>
      <c r="B75" s="324" t="s">
        <v>449</v>
      </c>
      <c r="C75" s="151" t="s">
        <v>239</v>
      </c>
      <c r="D75" s="306" t="s">
        <v>450</v>
      </c>
      <c r="E75" s="302" t="s">
        <v>451</v>
      </c>
      <c r="F75" s="145">
        <f t="shared" si="7"/>
        <v>0</v>
      </c>
      <c r="G75" s="147"/>
      <c r="H75" s="147"/>
      <c r="I75" s="147"/>
      <c r="J75" s="147"/>
      <c r="K75" s="146">
        <f t="shared" si="8"/>
        <v>4355</v>
      </c>
      <c r="L75" s="150"/>
      <c r="M75" s="150"/>
      <c r="N75" s="198">
        <v>4355</v>
      </c>
      <c r="O75" s="307"/>
      <c r="P75" s="307">
        <f t="shared" si="9"/>
        <v>0</v>
      </c>
      <c r="Q75" s="307"/>
      <c r="R75" s="149">
        <f t="shared" si="3"/>
        <v>4355</v>
      </c>
    </row>
    <row r="76" spans="1:18" s="129" customFormat="1" ht="15" customHeight="1" x14ac:dyDescent="0.2">
      <c r="A76" s="142"/>
      <c r="B76" s="324" t="s">
        <v>452</v>
      </c>
      <c r="C76" s="151" t="s">
        <v>504</v>
      </c>
      <c r="D76" s="306" t="s">
        <v>453</v>
      </c>
      <c r="E76" s="302" t="s">
        <v>454</v>
      </c>
      <c r="F76" s="145">
        <f t="shared" si="7"/>
        <v>67610</v>
      </c>
      <c r="G76" s="147">
        <v>67610</v>
      </c>
      <c r="H76" s="147"/>
      <c r="I76" s="147"/>
      <c r="J76" s="150"/>
      <c r="K76" s="146">
        <f t="shared" si="8"/>
        <v>0</v>
      </c>
      <c r="L76" s="307"/>
      <c r="M76" s="307"/>
      <c r="N76" s="210"/>
      <c r="O76" s="307"/>
      <c r="P76" s="307">
        <f t="shared" si="9"/>
        <v>0</v>
      </c>
      <c r="Q76" s="307"/>
      <c r="R76" s="149">
        <f t="shared" si="3"/>
        <v>67610</v>
      </c>
    </row>
    <row r="77" spans="1:18" s="129" customFormat="1" ht="15.75" hidden="1" x14ac:dyDescent="0.2">
      <c r="A77" s="142"/>
      <c r="B77" s="324"/>
      <c r="C77" s="151"/>
      <c r="D77" s="306"/>
      <c r="E77" s="302"/>
      <c r="F77" s="150"/>
      <c r="G77" s="150"/>
      <c r="H77" s="147"/>
      <c r="I77" s="147"/>
      <c r="J77" s="147"/>
      <c r="K77" s="303">
        <f t="shared" si="6"/>
        <v>0</v>
      </c>
      <c r="L77" s="307"/>
      <c r="M77" s="307"/>
      <c r="N77" s="210"/>
      <c r="O77" s="307"/>
      <c r="P77" s="307">
        <f t="shared" si="9"/>
        <v>0</v>
      </c>
      <c r="Q77" s="307">
        <f>O77</f>
        <v>0</v>
      </c>
      <c r="R77" s="149">
        <f t="shared" si="3"/>
        <v>0</v>
      </c>
    </row>
    <row r="78" spans="1:18" s="129" customFormat="1" ht="47.25" hidden="1" x14ac:dyDescent="0.2">
      <c r="A78" s="142"/>
      <c r="B78" s="324" t="s">
        <v>455</v>
      </c>
      <c r="C78" s="151" t="s">
        <v>234</v>
      </c>
      <c r="D78" s="306" t="s">
        <v>210</v>
      </c>
      <c r="E78" s="302" t="s">
        <v>456</v>
      </c>
      <c r="F78" s="145">
        <f t="shared" si="7"/>
        <v>0</v>
      </c>
      <c r="G78" s="153"/>
      <c r="H78" s="147"/>
      <c r="I78" s="147"/>
      <c r="J78" s="147"/>
      <c r="K78" s="303">
        <f t="shared" si="6"/>
        <v>0</v>
      </c>
      <c r="L78" s="307"/>
      <c r="M78" s="307"/>
      <c r="N78" s="210"/>
      <c r="O78" s="307"/>
      <c r="P78" s="307">
        <f t="shared" si="9"/>
        <v>0</v>
      </c>
      <c r="Q78" s="307">
        <f>O78</f>
        <v>0</v>
      </c>
      <c r="R78" s="149">
        <f t="shared" si="3"/>
        <v>0</v>
      </c>
    </row>
    <row r="79" spans="1:18" s="129" customFormat="1" ht="31.5" hidden="1" x14ac:dyDescent="0.2">
      <c r="A79" s="142"/>
      <c r="B79" s="324"/>
      <c r="C79" s="151"/>
      <c r="D79" s="306"/>
      <c r="E79" s="302" t="s">
        <v>457</v>
      </c>
      <c r="F79" s="145">
        <f t="shared" si="7"/>
        <v>0</v>
      </c>
      <c r="G79" s="153"/>
      <c r="H79" s="147"/>
      <c r="I79" s="147"/>
      <c r="J79" s="147"/>
      <c r="K79" s="303">
        <f t="shared" si="6"/>
        <v>0</v>
      </c>
      <c r="L79" s="307"/>
      <c r="M79" s="307"/>
      <c r="N79" s="210"/>
      <c r="O79" s="307"/>
      <c r="P79" s="307">
        <f t="shared" si="9"/>
        <v>0</v>
      </c>
      <c r="Q79" s="307"/>
      <c r="R79" s="149">
        <f t="shared" si="3"/>
        <v>0</v>
      </c>
    </row>
    <row r="80" spans="1:18" s="129" customFormat="1" ht="47.25" hidden="1" x14ac:dyDescent="0.2">
      <c r="A80" s="142"/>
      <c r="B80" s="324" t="s">
        <v>459</v>
      </c>
      <c r="C80" s="151" t="s">
        <v>236</v>
      </c>
      <c r="D80" s="306" t="s">
        <v>210</v>
      </c>
      <c r="E80" s="335" t="s">
        <v>460</v>
      </c>
      <c r="F80" s="145">
        <f t="shared" si="7"/>
        <v>0</v>
      </c>
      <c r="G80" s="147"/>
      <c r="H80" s="147"/>
      <c r="I80" s="147"/>
      <c r="J80" s="147"/>
      <c r="K80" s="146">
        <f t="shared" si="6"/>
        <v>0</v>
      </c>
      <c r="L80" s="150"/>
      <c r="M80" s="150"/>
      <c r="N80" s="198"/>
      <c r="O80" s="150"/>
      <c r="P80" s="150">
        <f t="shared" si="9"/>
        <v>0</v>
      </c>
      <c r="Q80" s="150"/>
      <c r="R80" s="149">
        <f t="shared" si="3"/>
        <v>0</v>
      </c>
    </row>
    <row r="81" spans="1:19" s="129" customFormat="1" ht="15" hidden="1" customHeight="1" x14ac:dyDescent="0.2">
      <c r="A81" s="142"/>
      <c r="B81" s="154" t="s">
        <v>458</v>
      </c>
      <c r="C81" s="151"/>
      <c r="D81" s="306"/>
      <c r="E81" s="335"/>
      <c r="F81" s="145">
        <f t="shared" si="7"/>
        <v>0</v>
      </c>
      <c r="G81" s="147"/>
      <c r="H81" s="147"/>
      <c r="I81" s="147"/>
      <c r="J81" s="147"/>
      <c r="K81" s="303">
        <f t="shared" si="6"/>
        <v>0</v>
      </c>
      <c r="L81" s="307"/>
      <c r="M81" s="307"/>
      <c r="N81" s="210"/>
      <c r="O81" s="307"/>
      <c r="P81" s="307">
        <f t="shared" si="9"/>
        <v>0</v>
      </c>
      <c r="Q81" s="307"/>
      <c r="R81" s="149">
        <f t="shared" si="3"/>
        <v>0</v>
      </c>
    </row>
    <row r="82" spans="1:19" s="129" customFormat="1" ht="15" hidden="1" customHeight="1" x14ac:dyDescent="0.2">
      <c r="A82" s="142"/>
      <c r="B82" s="154"/>
      <c r="C82" s="151"/>
      <c r="D82" s="306"/>
      <c r="E82" s="335"/>
      <c r="F82" s="145">
        <f t="shared" si="7"/>
        <v>0</v>
      </c>
      <c r="G82" s="147"/>
      <c r="H82" s="147"/>
      <c r="I82" s="147"/>
      <c r="J82" s="147"/>
      <c r="K82" s="303">
        <f t="shared" si="6"/>
        <v>0</v>
      </c>
      <c r="L82" s="307"/>
      <c r="M82" s="307"/>
      <c r="N82" s="210"/>
      <c r="O82" s="307"/>
      <c r="P82" s="307">
        <f t="shared" si="9"/>
        <v>0</v>
      </c>
      <c r="Q82" s="307"/>
      <c r="R82" s="149">
        <f t="shared" si="3"/>
        <v>0</v>
      </c>
    </row>
    <row r="83" spans="1:19" s="129" customFormat="1" ht="15" hidden="1" customHeight="1" x14ac:dyDescent="0.2">
      <c r="A83" s="142"/>
      <c r="B83" s="154"/>
      <c r="C83" s="151"/>
      <c r="D83" s="306"/>
      <c r="E83" s="335"/>
      <c r="F83" s="145">
        <f t="shared" si="7"/>
        <v>0</v>
      </c>
      <c r="G83" s="147"/>
      <c r="H83" s="147"/>
      <c r="I83" s="147"/>
      <c r="J83" s="147"/>
      <c r="K83" s="303">
        <f t="shared" si="6"/>
        <v>0</v>
      </c>
      <c r="L83" s="307"/>
      <c r="M83" s="307"/>
      <c r="N83" s="210"/>
      <c r="O83" s="307"/>
      <c r="P83" s="307">
        <f t="shared" si="9"/>
        <v>0</v>
      </c>
      <c r="Q83" s="307"/>
      <c r="R83" s="149">
        <f t="shared" si="3"/>
        <v>0</v>
      </c>
    </row>
    <row r="84" spans="1:19" s="129" customFormat="1" ht="15" hidden="1" customHeight="1" x14ac:dyDescent="0.2">
      <c r="A84" s="142"/>
      <c r="B84" s="336"/>
      <c r="C84" s="310" t="s">
        <v>657</v>
      </c>
      <c r="D84" s="311"/>
      <c r="E84" s="337"/>
      <c r="F84" s="314">
        <f t="shared" ref="F84:R84" si="10">SUM(F17:F83)-F18-F30-F51</f>
        <v>12924192.700000001</v>
      </c>
      <c r="G84" s="314">
        <f t="shared" si="10"/>
        <v>12924192.700000001</v>
      </c>
      <c r="H84" s="314">
        <f t="shared" si="10"/>
        <v>7337779.4999999991</v>
      </c>
      <c r="I84" s="314">
        <f t="shared" si="10"/>
        <v>469645.02999999997</v>
      </c>
      <c r="J84" s="314">
        <f t="shared" si="10"/>
        <v>0</v>
      </c>
      <c r="K84" s="314">
        <f t="shared" si="10"/>
        <v>5495476.9900000002</v>
      </c>
      <c r="L84" s="314">
        <f t="shared" si="10"/>
        <v>389210.67000000004</v>
      </c>
      <c r="M84" s="314">
        <f t="shared" si="10"/>
        <v>0</v>
      </c>
      <c r="N84" s="197">
        <f t="shared" si="10"/>
        <v>40314</v>
      </c>
      <c r="O84" s="314">
        <f t="shared" si="10"/>
        <v>25935.06</v>
      </c>
      <c r="P84" s="314">
        <f t="shared" si="10"/>
        <v>0</v>
      </c>
      <c r="Q84" s="314">
        <f t="shared" si="10"/>
        <v>5455162.9900000002</v>
      </c>
      <c r="R84" s="338">
        <f t="shared" si="10"/>
        <v>18419669.690000005</v>
      </c>
    </row>
    <row r="85" spans="1:19" s="129" customFormat="1" ht="15.75" hidden="1" x14ac:dyDescent="0.2">
      <c r="A85" s="142"/>
      <c r="B85" s="152"/>
      <c r="C85" s="151"/>
      <c r="D85" s="306"/>
      <c r="E85" s="302"/>
      <c r="F85" s="147">
        <f t="shared" ref="F85:Q85" si="11">F13-F84</f>
        <v>0</v>
      </c>
      <c r="G85" s="147">
        <f t="shared" si="11"/>
        <v>0</v>
      </c>
      <c r="H85" s="147">
        <f t="shared" si="11"/>
        <v>0</v>
      </c>
      <c r="I85" s="147">
        <f t="shared" si="11"/>
        <v>0</v>
      </c>
      <c r="J85" s="147">
        <f t="shared" si="11"/>
        <v>0</v>
      </c>
      <c r="K85" s="147">
        <f t="shared" si="11"/>
        <v>0</v>
      </c>
      <c r="L85" s="147">
        <f t="shared" si="11"/>
        <v>0</v>
      </c>
      <c r="M85" s="147">
        <f t="shared" si="11"/>
        <v>0</v>
      </c>
      <c r="N85" s="197">
        <f t="shared" si="11"/>
        <v>0</v>
      </c>
      <c r="O85" s="147">
        <f t="shared" si="11"/>
        <v>0</v>
      </c>
      <c r="P85" s="147">
        <f t="shared" si="11"/>
        <v>0</v>
      </c>
      <c r="Q85" s="147">
        <f t="shared" si="11"/>
        <v>0</v>
      </c>
      <c r="R85" s="149">
        <f t="shared" si="3"/>
        <v>0</v>
      </c>
    </row>
    <row r="86" spans="1:19" s="129" customFormat="1" ht="31.5" x14ac:dyDescent="0.2">
      <c r="A86" s="142"/>
      <c r="B86" s="143" t="s">
        <v>461</v>
      </c>
      <c r="C86" s="151"/>
      <c r="D86" s="306"/>
      <c r="E86" s="301" t="s">
        <v>658</v>
      </c>
      <c r="F86" s="145">
        <f>F87</f>
        <v>59818933.350000001</v>
      </c>
      <c r="G86" s="145">
        <f t="shared" ref="G86:R86" si="12">G87</f>
        <v>59818933.350000001</v>
      </c>
      <c r="H86" s="145">
        <f t="shared" si="12"/>
        <v>45385002.459999993</v>
      </c>
      <c r="I86" s="145">
        <f t="shared" si="12"/>
        <v>2141380.4899999998</v>
      </c>
      <c r="J86" s="145">
        <f t="shared" si="12"/>
        <v>0</v>
      </c>
      <c r="K86" s="145">
        <f t="shared" si="12"/>
        <v>1707152.2999999998</v>
      </c>
      <c r="L86" s="145">
        <f t="shared" si="12"/>
        <v>0</v>
      </c>
      <c r="M86" s="145">
        <f t="shared" si="12"/>
        <v>0</v>
      </c>
      <c r="N86" s="196">
        <f t="shared" si="12"/>
        <v>1086665.83</v>
      </c>
      <c r="O86" s="145">
        <f t="shared" si="12"/>
        <v>59922.17</v>
      </c>
      <c r="P86" s="145">
        <f t="shared" si="12"/>
        <v>17893</v>
      </c>
      <c r="Q86" s="145">
        <f t="shared" si="12"/>
        <v>620486.47</v>
      </c>
      <c r="R86" s="149">
        <f t="shared" si="12"/>
        <v>61526085.650000006</v>
      </c>
    </row>
    <row r="87" spans="1:19" s="129" customFormat="1" ht="31.5" x14ac:dyDescent="0.2">
      <c r="A87" s="142"/>
      <c r="B87" s="143" t="s">
        <v>462</v>
      </c>
      <c r="C87" s="151" t="s">
        <v>659</v>
      </c>
      <c r="D87" s="306"/>
      <c r="E87" s="301" t="s">
        <v>658</v>
      </c>
      <c r="F87" s="145">
        <f>F94+F96+F98+F99+F100+F101+F105+F102+F104+F106+F108+F93+F97+F107+F109+F110+F111</f>
        <v>59818933.350000001</v>
      </c>
      <c r="G87" s="145">
        <f t="shared" ref="G87:R87" si="13">G94+G96+G98+G99+G100+G101+G105+G102+G104+G106+G108+G93+G97+G107+G109+G110+G111</f>
        <v>59818933.350000001</v>
      </c>
      <c r="H87" s="145">
        <f t="shared" si="13"/>
        <v>45385002.459999993</v>
      </c>
      <c r="I87" s="145">
        <f t="shared" si="13"/>
        <v>2141380.4899999998</v>
      </c>
      <c r="J87" s="145">
        <f t="shared" si="13"/>
        <v>0</v>
      </c>
      <c r="K87" s="145">
        <f t="shared" si="13"/>
        <v>1707152.2999999998</v>
      </c>
      <c r="L87" s="145">
        <f t="shared" si="13"/>
        <v>0</v>
      </c>
      <c r="M87" s="145">
        <f t="shared" si="13"/>
        <v>0</v>
      </c>
      <c r="N87" s="145">
        <f t="shared" si="13"/>
        <v>1086665.83</v>
      </c>
      <c r="O87" s="145">
        <f t="shared" si="13"/>
        <v>59922.17</v>
      </c>
      <c r="P87" s="145">
        <f t="shared" si="13"/>
        <v>17893</v>
      </c>
      <c r="Q87" s="145">
        <f t="shared" si="13"/>
        <v>620486.47</v>
      </c>
      <c r="R87" s="145">
        <f t="shared" si="13"/>
        <v>61526085.650000006</v>
      </c>
      <c r="S87" s="339">
        <f>H87+O87</f>
        <v>45444924.629999995</v>
      </c>
    </row>
    <row r="88" spans="1:19" s="129" customFormat="1" ht="31.5" x14ac:dyDescent="0.2">
      <c r="A88" s="142"/>
      <c r="B88" s="143"/>
      <c r="C88" s="151"/>
      <c r="D88" s="306"/>
      <c r="E88" s="302" t="s">
        <v>507</v>
      </c>
      <c r="F88" s="145">
        <f>F97</f>
        <v>28371862.98</v>
      </c>
      <c r="G88" s="340">
        <f>G97</f>
        <v>28371862.98</v>
      </c>
      <c r="H88" s="340">
        <f>H97</f>
        <v>23184947.23</v>
      </c>
      <c r="I88" s="341">
        <f t="shared" ref="I88:Q88" si="14">I97</f>
        <v>0</v>
      </c>
      <c r="J88" s="341">
        <f t="shared" si="14"/>
        <v>0</v>
      </c>
      <c r="K88" s="341">
        <f t="shared" si="14"/>
        <v>0</v>
      </c>
      <c r="L88" s="341">
        <f t="shared" si="14"/>
        <v>0</v>
      </c>
      <c r="M88" s="341">
        <f t="shared" si="14"/>
        <v>0</v>
      </c>
      <c r="N88" s="342">
        <f t="shared" si="14"/>
        <v>0</v>
      </c>
      <c r="O88" s="341">
        <f t="shared" si="14"/>
        <v>0</v>
      </c>
      <c r="P88" s="341">
        <f t="shared" si="14"/>
        <v>0</v>
      </c>
      <c r="Q88" s="341">
        <f t="shared" si="14"/>
        <v>0</v>
      </c>
      <c r="R88" s="149">
        <f t="shared" si="3"/>
        <v>28371862.98</v>
      </c>
      <c r="S88" s="129">
        <f>S87/R87*100</f>
        <v>73.862856949034565</v>
      </c>
    </row>
    <row r="89" spans="1:19" s="129" customFormat="1" ht="47.25" x14ac:dyDescent="0.2">
      <c r="A89" s="142"/>
      <c r="B89" s="143"/>
      <c r="C89" s="151"/>
      <c r="D89" s="306"/>
      <c r="E89" s="302" t="s">
        <v>463</v>
      </c>
      <c r="F89" s="145">
        <f>F107</f>
        <v>335964.94</v>
      </c>
      <c r="G89" s="145">
        <f>G107</f>
        <v>335964.94</v>
      </c>
      <c r="H89" s="145">
        <f>H107</f>
        <v>267477.71999999997</v>
      </c>
      <c r="I89" s="145">
        <f t="shared" ref="I89:Q89" si="15">I107</f>
        <v>0</v>
      </c>
      <c r="J89" s="145">
        <f t="shared" si="15"/>
        <v>0</v>
      </c>
      <c r="K89" s="145">
        <f t="shared" si="15"/>
        <v>0</v>
      </c>
      <c r="L89" s="145">
        <f t="shared" si="15"/>
        <v>0</v>
      </c>
      <c r="M89" s="145">
        <f t="shared" si="15"/>
        <v>0</v>
      </c>
      <c r="N89" s="196">
        <f t="shared" si="15"/>
        <v>0</v>
      </c>
      <c r="O89" s="145">
        <f t="shared" si="15"/>
        <v>0</v>
      </c>
      <c r="P89" s="145">
        <f t="shared" si="15"/>
        <v>0</v>
      </c>
      <c r="Q89" s="145">
        <f t="shared" si="15"/>
        <v>0</v>
      </c>
      <c r="R89" s="149">
        <f t="shared" si="3"/>
        <v>335964.94</v>
      </c>
    </row>
    <row r="90" spans="1:19" s="129" customFormat="1" ht="63" x14ac:dyDescent="0.2">
      <c r="A90" s="142"/>
      <c r="B90" s="143"/>
      <c r="C90" s="151"/>
      <c r="D90" s="306"/>
      <c r="E90" s="302" t="s">
        <v>464</v>
      </c>
      <c r="F90" s="145">
        <f>F109</f>
        <v>202023.5</v>
      </c>
      <c r="G90" s="145">
        <f t="shared" ref="G90:Q90" si="16">G109</f>
        <v>202023.5</v>
      </c>
      <c r="H90" s="145">
        <f t="shared" si="16"/>
        <v>165593.04999999999</v>
      </c>
      <c r="I90" s="145">
        <f t="shared" si="16"/>
        <v>0</v>
      </c>
      <c r="J90" s="145">
        <f t="shared" si="16"/>
        <v>0</v>
      </c>
      <c r="K90" s="145">
        <f t="shared" si="16"/>
        <v>0</v>
      </c>
      <c r="L90" s="145">
        <f t="shared" si="16"/>
        <v>0</v>
      </c>
      <c r="M90" s="145">
        <f t="shared" si="16"/>
        <v>0</v>
      </c>
      <c r="N90" s="196">
        <f t="shared" si="16"/>
        <v>0</v>
      </c>
      <c r="O90" s="145">
        <f t="shared" si="16"/>
        <v>0</v>
      </c>
      <c r="P90" s="145">
        <f t="shared" si="16"/>
        <v>0</v>
      </c>
      <c r="Q90" s="145">
        <f t="shared" si="16"/>
        <v>0</v>
      </c>
      <c r="R90" s="149">
        <f t="shared" si="3"/>
        <v>202023.5</v>
      </c>
    </row>
    <row r="91" spans="1:19" s="129" customFormat="1" ht="31.5" x14ac:dyDescent="0.2">
      <c r="A91" s="142"/>
      <c r="B91" s="143"/>
      <c r="C91" s="383"/>
      <c r="D91" s="384"/>
      <c r="E91" s="308" t="s">
        <v>720</v>
      </c>
      <c r="F91" s="145">
        <f>F98</f>
        <v>1381362.37</v>
      </c>
      <c r="G91" s="145">
        <f>G98</f>
        <v>1381362.37</v>
      </c>
      <c r="H91" s="145">
        <f>H98</f>
        <v>1164045.77</v>
      </c>
      <c r="I91" s="145"/>
      <c r="J91" s="145"/>
      <c r="K91" s="145"/>
      <c r="L91" s="145"/>
      <c r="M91" s="145"/>
      <c r="N91" s="196"/>
      <c r="O91" s="145"/>
      <c r="P91" s="145"/>
      <c r="Q91" s="145"/>
      <c r="R91" s="149">
        <f t="shared" si="3"/>
        <v>1381362.37</v>
      </c>
    </row>
    <row r="92" spans="1:19" s="129" customFormat="1" ht="66" customHeight="1" x14ac:dyDescent="0.2">
      <c r="A92" s="142"/>
      <c r="B92" s="143"/>
      <c r="C92" s="383"/>
      <c r="D92" s="385"/>
      <c r="E92" s="308" t="s">
        <v>719</v>
      </c>
      <c r="F92" s="145">
        <f>F110</f>
        <v>76416.22</v>
      </c>
      <c r="G92" s="145">
        <f>G110</f>
        <v>76416.22</v>
      </c>
      <c r="H92" s="145">
        <f>H110</f>
        <v>62636.25</v>
      </c>
      <c r="I92" s="145"/>
      <c r="J92" s="145"/>
      <c r="K92" s="145"/>
      <c r="L92" s="145"/>
      <c r="M92" s="145"/>
      <c r="N92" s="196"/>
      <c r="O92" s="145"/>
      <c r="P92" s="145"/>
      <c r="Q92" s="145"/>
      <c r="R92" s="149">
        <f t="shared" si="3"/>
        <v>76416.22</v>
      </c>
    </row>
    <row r="93" spans="1:19" s="129" customFormat="1" ht="47.25" x14ac:dyDescent="0.2">
      <c r="A93" s="142"/>
      <c r="B93" s="152" t="s">
        <v>660</v>
      </c>
      <c r="C93" s="343" t="s">
        <v>586</v>
      </c>
      <c r="D93" s="344" t="s">
        <v>386</v>
      </c>
      <c r="E93" s="345" t="s">
        <v>661</v>
      </c>
      <c r="F93" s="145">
        <f t="shared" ref="F93:F100" si="17">G93+J93</f>
        <v>351345.53</v>
      </c>
      <c r="G93" s="147">
        <v>351345.53</v>
      </c>
      <c r="H93" s="147">
        <v>273768.93</v>
      </c>
      <c r="I93" s="147">
        <v>2348.42</v>
      </c>
      <c r="J93" s="145"/>
      <c r="K93" s="146">
        <f>N93+Q93</f>
        <v>0</v>
      </c>
      <c r="L93" s="145"/>
      <c r="M93" s="145"/>
      <c r="N93" s="196"/>
      <c r="O93" s="145"/>
      <c r="P93" s="145"/>
      <c r="Q93" s="145"/>
      <c r="R93" s="149">
        <f t="shared" si="3"/>
        <v>351345.53</v>
      </c>
    </row>
    <row r="94" spans="1:19" s="129" customFormat="1" ht="15.75" x14ac:dyDescent="0.2">
      <c r="A94" s="142"/>
      <c r="B94" s="152" t="s">
        <v>465</v>
      </c>
      <c r="C94" s="329" t="s">
        <v>136</v>
      </c>
      <c r="D94" s="328" t="s">
        <v>466</v>
      </c>
      <c r="E94" s="302" t="s">
        <v>467</v>
      </c>
      <c r="F94" s="145">
        <f t="shared" si="17"/>
        <v>13102716.630000001</v>
      </c>
      <c r="G94" s="147">
        <v>13102716.630000001</v>
      </c>
      <c r="H94" s="147">
        <v>9576703.1600000001</v>
      </c>
      <c r="I94" s="147">
        <v>796451.33</v>
      </c>
      <c r="J94" s="147"/>
      <c r="K94" s="146">
        <f>N94+Q94</f>
        <v>272552.59000000003</v>
      </c>
      <c r="L94" s="150"/>
      <c r="M94" s="150"/>
      <c r="N94" s="198">
        <v>272552.59000000003</v>
      </c>
      <c r="O94" s="150"/>
      <c r="P94" s="150">
        <v>210</v>
      </c>
      <c r="Q94" s="150"/>
      <c r="R94" s="149">
        <f t="shared" si="3"/>
        <v>13375269.220000001</v>
      </c>
    </row>
    <row r="95" spans="1:19" s="129" customFormat="1" ht="63" hidden="1" x14ac:dyDescent="0.2">
      <c r="A95" s="142"/>
      <c r="B95" s="152"/>
      <c r="C95" s="329"/>
      <c r="D95" s="328"/>
      <c r="E95" s="302" t="s">
        <v>464</v>
      </c>
      <c r="F95" s="145">
        <f>G95+J95</f>
        <v>0</v>
      </c>
      <c r="G95" s="346"/>
      <c r="H95" s="147"/>
      <c r="I95" s="147"/>
      <c r="J95" s="147"/>
      <c r="K95" s="146">
        <f t="shared" si="6"/>
        <v>0</v>
      </c>
      <c r="L95" s="150"/>
      <c r="M95" s="150"/>
      <c r="N95" s="198"/>
      <c r="O95" s="150"/>
      <c r="P95" s="150"/>
      <c r="Q95" s="150"/>
      <c r="R95" s="149">
        <f t="shared" si="3"/>
        <v>0</v>
      </c>
    </row>
    <row r="96" spans="1:19" s="129" customFormat="1" ht="31.5" x14ac:dyDescent="0.2">
      <c r="A96" s="142"/>
      <c r="B96" s="324" t="s">
        <v>662</v>
      </c>
      <c r="C96" s="329" t="s">
        <v>590</v>
      </c>
      <c r="D96" s="328" t="s">
        <v>468</v>
      </c>
      <c r="E96" s="302" t="s">
        <v>589</v>
      </c>
      <c r="F96" s="145">
        <f t="shared" si="17"/>
        <v>9946404.2599999998</v>
      </c>
      <c r="G96" s="147">
        <v>9946404.2599999998</v>
      </c>
      <c r="H96" s="147">
        <v>6400597.9699999997</v>
      </c>
      <c r="I96" s="150">
        <v>1002826.13</v>
      </c>
      <c r="J96" s="147"/>
      <c r="K96" s="146">
        <f>N96+Q96</f>
        <v>1200996.3199999998</v>
      </c>
      <c r="L96" s="150"/>
      <c r="M96" s="150"/>
      <c r="N96" s="198">
        <v>596959.85</v>
      </c>
      <c r="O96" s="150"/>
      <c r="P96" s="150">
        <v>3754</v>
      </c>
      <c r="Q96" s="150">
        <v>604036.47</v>
      </c>
      <c r="R96" s="149">
        <f t="shared" si="3"/>
        <v>11147400.58</v>
      </c>
    </row>
    <row r="97" spans="1:18" s="129" customFormat="1" ht="31.5" x14ac:dyDescent="0.2">
      <c r="A97" s="142"/>
      <c r="B97" s="323" t="s">
        <v>663</v>
      </c>
      <c r="C97" s="347" t="s">
        <v>591</v>
      </c>
      <c r="D97" s="348" t="s">
        <v>468</v>
      </c>
      <c r="E97" s="308" t="s">
        <v>589</v>
      </c>
      <c r="F97" s="146">
        <f t="shared" si="17"/>
        <v>28371862.98</v>
      </c>
      <c r="G97" s="349">
        <v>28371862.98</v>
      </c>
      <c r="H97" s="150">
        <v>23184947.23</v>
      </c>
      <c r="I97" s="147"/>
      <c r="J97" s="147"/>
      <c r="K97" s="146">
        <f>N97+Q97</f>
        <v>0</v>
      </c>
      <c r="L97" s="150"/>
      <c r="M97" s="150"/>
      <c r="N97" s="198"/>
      <c r="O97" s="150"/>
      <c r="P97" s="150"/>
      <c r="Q97" s="150"/>
      <c r="R97" s="149">
        <f t="shared" si="3"/>
        <v>28371862.98</v>
      </c>
    </row>
    <row r="98" spans="1:18" s="129" customFormat="1" ht="31.5" x14ac:dyDescent="0.2">
      <c r="A98" s="142"/>
      <c r="B98" s="324" t="s">
        <v>717</v>
      </c>
      <c r="C98" s="329" t="s">
        <v>708</v>
      </c>
      <c r="D98" s="348" t="s">
        <v>468</v>
      </c>
      <c r="E98" s="302" t="s">
        <v>629</v>
      </c>
      <c r="F98" s="145">
        <f t="shared" si="17"/>
        <v>1381362.37</v>
      </c>
      <c r="G98" s="346">
        <v>1381362.37</v>
      </c>
      <c r="H98" s="147">
        <v>1164045.77</v>
      </c>
      <c r="I98" s="147"/>
      <c r="J98" s="147"/>
      <c r="K98" s="146">
        <f>N98+Q98</f>
        <v>0</v>
      </c>
      <c r="L98" s="150"/>
      <c r="M98" s="150"/>
      <c r="N98" s="198"/>
      <c r="O98" s="150"/>
      <c r="P98" s="150"/>
      <c r="Q98" s="150"/>
      <c r="R98" s="149">
        <f t="shared" si="3"/>
        <v>1381362.37</v>
      </c>
    </row>
    <row r="99" spans="1:18" s="129" customFormat="1" ht="47.25" x14ac:dyDescent="0.2">
      <c r="A99" s="142"/>
      <c r="B99" s="324" t="s">
        <v>664</v>
      </c>
      <c r="C99" s="329" t="s">
        <v>592</v>
      </c>
      <c r="D99" s="328" t="s">
        <v>469</v>
      </c>
      <c r="E99" s="302" t="s">
        <v>630</v>
      </c>
      <c r="F99" s="145">
        <f t="shared" si="17"/>
        <v>2635592.81</v>
      </c>
      <c r="G99" s="147">
        <v>2635592.81</v>
      </c>
      <c r="H99" s="147">
        <v>1961477.71</v>
      </c>
      <c r="I99" s="147">
        <v>174699.26</v>
      </c>
      <c r="J99" s="147"/>
      <c r="K99" s="146">
        <f t="shared" ref="K99:K111" si="18">N99+Q99</f>
        <v>8036.15</v>
      </c>
      <c r="L99" s="150"/>
      <c r="M99" s="150"/>
      <c r="N99" s="198">
        <v>8036.15</v>
      </c>
      <c r="O99" s="150"/>
      <c r="P99" s="150"/>
      <c r="Q99" s="150"/>
      <c r="R99" s="149">
        <f t="shared" si="3"/>
        <v>2643628.96</v>
      </c>
    </row>
    <row r="100" spans="1:18" s="129" customFormat="1" ht="15.6" hidden="1" customHeight="1" x14ac:dyDescent="0.2">
      <c r="A100" s="142"/>
      <c r="B100" s="324" t="s">
        <v>470</v>
      </c>
      <c r="C100" s="329" t="s">
        <v>212</v>
      </c>
      <c r="D100" s="328" t="s">
        <v>471</v>
      </c>
      <c r="E100" s="302" t="s">
        <v>665</v>
      </c>
      <c r="F100" s="145">
        <f t="shared" si="17"/>
        <v>0</v>
      </c>
      <c r="G100" s="147"/>
      <c r="H100" s="147"/>
      <c r="I100" s="147"/>
      <c r="J100" s="147"/>
      <c r="K100" s="146">
        <f t="shared" si="18"/>
        <v>0</v>
      </c>
      <c r="L100" s="150"/>
      <c r="M100" s="150"/>
      <c r="N100" s="198"/>
      <c r="O100" s="150"/>
      <c r="P100" s="150"/>
      <c r="Q100" s="150"/>
      <c r="R100" s="149">
        <f t="shared" si="3"/>
        <v>0</v>
      </c>
    </row>
    <row r="101" spans="1:18" s="129" customFormat="1" ht="15.6" hidden="1" customHeight="1" x14ac:dyDescent="0.2">
      <c r="A101" s="142"/>
      <c r="B101" s="327" t="s">
        <v>666</v>
      </c>
      <c r="C101" s="329"/>
      <c r="D101" s="328"/>
      <c r="E101" s="345" t="s">
        <v>667</v>
      </c>
      <c r="F101" s="146"/>
      <c r="G101" s="146"/>
      <c r="H101" s="146"/>
      <c r="I101" s="146"/>
      <c r="J101" s="146"/>
      <c r="K101" s="146">
        <f t="shared" si="18"/>
        <v>0</v>
      </c>
      <c r="L101" s="146"/>
      <c r="M101" s="146"/>
      <c r="N101" s="195"/>
      <c r="O101" s="146"/>
      <c r="P101" s="146"/>
      <c r="Q101" s="146"/>
      <c r="R101" s="149">
        <f t="shared" si="3"/>
        <v>0</v>
      </c>
    </row>
    <row r="102" spans="1:18" s="129" customFormat="1" ht="31.15" customHeight="1" x14ac:dyDescent="0.2">
      <c r="A102" s="142"/>
      <c r="B102" s="327" t="s">
        <v>668</v>
      </c>
      <c r="C102" s="329" t="s">
        <v>596</v>
      </c>
      <c r="D102" s="328" t="s">
        <v>471</v>
      </c>
      <c r="E102" s="345" t="s">
        <v>472</v>
      </c>
      <c r="F102" s="146">
        <f t="shared" ref="F102:F108" si="19">G102+J102</f>
        <v>2990281.86</v>
      </c>
      <c r="G102" s="150">
        <v>2990281.86</v>
      </c>
      <c r="H102" s="150">
        <v>2124886.36</v>
      </c>
      <c r="I102" s="150">
        <v>163375.35</v>
      </c>
      <c r="J102" s="150"/>
      <c r="K102" s="146">
        <f t="shared" si="18"/>
        <v>222169.24</v>
      </c>
      <c r="L102" s="150"/>
      <c r="M102" s="150"/>
      <c r="N102" s="198">
        <v>205719.24</v>
      </c>
      <c r="O102" s="150">
        <v>59922.17</v>
      </c>
      <c r="P102" s="150">
        <v>13929</v>
      </c>
      <c r="Q102" s="150">
        <v>16450</v>
      </c>
      <c r="R102" s="149">
        <f t="shared" ref="R102:R111" si="20">F102+K102</f>
        <v>3212451.0999999996</v>
      </c>
    </row>
    <row r="103" spans="1:18" s="129" customFormat="1" ht="46.9" hidden="1" customHeight="1" x14ac:dyDescent="0.2">
      <c r="A103" s="142"/>
      <c r="B103" s="327"/>
      <c r="C103" s="329"/>
      <c r="D103" s="328"/>
      <c r="E103" s="302" t="s">
        <v>463</v>
      </c>
      <c r="F103" s="146">
        <f t="shared" si="19"/>
        <v>0</v>
      </c>
      <c r="G103" s="146"/>
      <c r="H103" s="146"/>
      <c r="I103" s="146"/>
      <c r="J103" s="150"/>
      <c r="K103" s="146">
        <f t="shared" si="18"/>
        <v>0</v>
      </c>
      <c r="L103" s="150"/>
      <c r="M103" s="150"/>
      <c r="N103" s="198"/>
      <c r="O103" s="150"/>
      <c r="P103" s="150"/>
      <c r="Q103" s="150"/>
      <c r="R103" s="149">
        <f t="shared" si="20"/>
        <v>0</v>
      </c>
    </row>
    <row r="104" spans="1:18" s="129" customFormat="1" ht="15.6" customHeight="1" x14ac:dyDescent="0.2">
      <c r="A104" s="142"/>
      <c r="B104" s="327" t="s">
        <v>669</v>
      </c>
      <c r="C104" s="329" t="s">
        <v>597</v>
      </c>
      <c r="D104" s="328" t="s">
        <v>471</v>
      </c>
      <c r="E104" s="345" t="s">
        <v>473</v>
      </c>
      <c r="F104" s="146">
        <f t="shared" si="19"/>
        <v>168988.6</v>
      </c>
      <c r="G104" s="150">
        <v>168988.6</v>
      </c>
      <c r="H104" s="150"/>
      <c r="I104" s="150"/>
      <c r="J104" s="150"/>
      <c r="K104" s="146">
        <f t="shared" si="18"/>
        <v>0</v>
      </c>
      <c r="L104" s="150"/>
      <c r="M104" s="150"/>
      <c r="N104" s="198"/>
      <c r="O104" s="150"/>
      <c r="P104" s="150"/>
      <c r="Q104" s="150"/>
      <c r="R104" s="149">
        <f t="shared" si="20"/>
        <v>168988.6</v>
      </c>
    </row>
    <row r="105" spans="1:18" s="129" customFormat="1" ht="15.6" hidden="1" customHeight="1" x14ac:dyDescent="0.2">
      <c r="A105" s="142"/>
      <c r="B105" s="324"/>
      <c r="C105" s="151"/>
      <c r="D105" s="306"/>
      <c r="E105" s="302"/>
      <c r="F105" s="146">
        <f t="shared" si="19"/>
        <v>0</v>
      </c>
      <c r="G105" s="147"/>
      <c r="H105" s="147"/>
      <c r="I105" s="147"/>
      <c r="J105" s="147"/>
      <c r="K105" s="146">
        <f t="shared" si="18"/>
        <v>0</v>
      </c>
      <c r="L105" s="150"/>
      <c r="M105" s="150"/>
      <c r="N105" s="198"/>
      <c r="O105" s="150"/>
      <c r="P105" s="150"/>
      <c r="Q105" s="150"/>
      <c r="R105" s="149">
        <f t="shared" si="20"/>
        <v>0</v>
      </c>
    </row>
    <row r="106" spans="1:18" s="129" customFormat="1" ht="31.15" customHeight="1" x14ac:dyDescent="0.2">
      <c r="A106" s="142"/>
      <c r="B106" s="324" t="s">
        <v>670</v>
      </c>
      <c r="C106" s="329" t="s">
        <v>598</v>
      </c>
      <c r="D106" s="328" t="s">
        <v>471</v>
      </c>
      <c r="E106" s="345" t="s">
        <v>605</v>
      </c>
      <c r="F106" s="146">
        <f t="shared" si="19"/>
        <v>138.1</v>
      </c>
      <c r="G106" s="150">
        <v>138.1</v>
      </c>
      <c r="H106" s="150"/>
      <c r="I106" s="147"/>
      <c r="J106" s="147"/>
      <c r="K106" s="146">
        <f t="shared" si="18"/>
        <v>3398</v>
      </c>
      <c r="L106" s="150"/>
      <c r="M106" s="150"/>
      <c r="N106" s="198">
        <v>3398</v>
      </c>
      <c r="O106" s="150"/>
      <c r="P106" s="150"/>
      <c r="Q106" s="150"/>
      <c r="R106" s="149">
        <f t="shared" si="20"/>
        <v>3536.1</v>
      </c>
    </row>
    <row r="107" spans="1:18" s="129" customFormat="1" ht="31.15" customHeight="1" x14ac:dyDescent="0.2">
      <c r="A107" s="142"/>
      <c r="B107" s="323" t="s">
        <v>671</v>
      </c>
      <c r="C107" s="347" t="s">
        <v>599</v>
      </c>
      <c r="D107" s="348" t="s">
        <v>471</v>
      </c>
      <c r="E107" s="308" t="s">
        <v>672</v>
      </c>
      <c r="F107" s="195">
        <f t="shared" si="19"/>
        <v>335964.94</v>
      </c>
      <c r="G107" s="198">
        <v>335964.94</v>
      </c>
      <c r="H107" s="198">
        <v>267477.71999999997</v>
      </c>
      <c r="I107" s="147"/>
      <c r="J107" s="147"/>
      <c r="K107" s="146">
        <f t="shared" si="18"/>
        <v>0</v>
      </c>
      <c r="L107" s="150"/>
      <c r="M107" s="150"/>
      <c r="N107" s="198"/>
      <c r="O107" s="150"/>
      <c r="P107" s="150"/>
      <c r="Q107" s="150"/>
      <c r="R107" s="149">
        <f t="shared" si="20"/>
        <v>335964.94</v>
      </c>
    </row>
    <row r="108" spans="1:18" s="129" customFormat="1" ht="31.15" customHeight="1" x14ac:dyDescent="0.2">
      <c r="A108" s="142"/>
      <c r="B108" s="323" t="s">
        <v>666</v>
      </c>
      <c r="C108" s="317" t="s">
        <v>600</v>
      </c>
      <c r="D108" s="318" t="s">
        <v>471</v>
      </c>
      <c r="E108" s="308" t="s">
        <v>607</v>
      </c>
      <c r="F108" s="195">
        <f t="shared" si="19"/>
        <v>255835.55</v>
      </c>
      <c r="G108" s="350">
        <v>255835.55</v>
      </c>
      <c r="H108" s="197">
        <v>202868.31</v>
      </c>
      <c r="I108" s="197">
        <v>1680</v>
      </c>
      <c r="J108" s="147"/>
      <c r="K108" s="146">
        <f t="shared" si="18"/>
        <v>0</v>
      </c>
      <c r="L108" s="150"/>
      <c r="M108" s="150"/>
      <c r="N108" s="198"/>
      <c r="O108" s="150"/>
      <c r="P108" s="150"/>
      <c r="Q108" s="150"/>
      <c r="R108" s="149">
        <f t="shared" si="20"/>
        <v>255835.55</v>
      </c>
    </row>
    <row r="109" spans="1:18" s="129" customFormat="1" ht="63" x14ac:dyDescent="0.2">
      <c r="A109" s="142"/>
      <c r="B109" s="323" t="s">
        <v>673</v>
      </c>
      <c r="C109" s="317" t="s">
        <v>601</v>
      </c>
      <c r="D109" s="318" t="s">
        <v>471</v>
      </c>
      <c r="E109" s="308" t="s">
        <v>608</v>
      </c>
      <c r="F109" s="195">
        <f>G109+J109</f>
        <v>202023.5</v>
      </c>
      <c r="G109" s="350">
        <v>202023.5</v>
      </c>
      <c r="H109" s="197">
        <v>165593.04999999999</v>
      </c>
      <c r="I109" s="147"/>
      <c r="J109" s="351"/>
      <c r="K109" s="146">
        <f>L109</f>
        <v>0</v>
      </c>
      <c r="L109" s="150"/>
      <c r="M109" s="352"/>
      <c r="N109" s="353"/>
      <c r="O109" s="352"/>
      <c r="P109" s="352"/>
      <c r="Q109" s="352">
        <f>L109</f>
        <v>0</v>
      </c>
      <c r="R109" s="149">
        <f t="shared" si="20"/>
        <v>202023.5</v>
      </c>
    </row>
    <row r="110" spans="1:18" s="129" customFormat="1" ht="63" x14ac:dyDescent="0.2">
      <c r="A110" s="142"/>
      <c r="B110" s="323" t="s">
        <v>718</v>
      </c>
      <c r="C110" s="317" t="s">
        <v>709</v>
      </c>
      <c r="D110" s="318" t="s">
        <v>471</v>
      </c>
      <c r="E110" s="308" t="s">
        <v>710</v>
      </c>
      <c r="F110" s="195">
        <f>G110+J110</f>
        <v>76416.22</v>
      </c>
      <c r="G110" s="350">
        <v>76416.22</v>
      </c>
      <c r="H110" s="197">
        <v>62636.25</v>
      </c>
      <c r="I110" s="147"/>
      <c r="J110" s="351"/>
      <c r="K110" s="146"/>
      <c r="L110" s="150"/>
      <c r="M110" s="352"/>
      <c r="N110" s="353"/>
      <c r="O110" s="352"/>
      <c r="P110" s="352"/>
      <c r="Q110" s="352"/>
      <c r="R110" s="149">
        <f t="shared" si="20"/>
        <v>76416.22</v>
      </c>
    </row>
    <row r="111" spans="1:18" s="129" customFormat="1" ht="62.45" hidden="1" customHeight="1" x14ac:dyDescent="0.2">
      <c r="A111" s="142"/>
      <c r="B111" s="323" t="s">
        <v>474</v>
      </c>
      <c r="C111" s="317" t="s">
        <v>216</v>
      </c>
      <c r="D111" s="318" t="s">
        <v>394</v>
      </c>
      <c r="E111" s="308" t="s">
        <v>397</v>
      </c>
      <c r="F111" s="195">
        <f>G111+J111</f>
        <v>0</v>
      </c>
      <c r="G111" s="197"/>
      <c r="H111" s="210"/>
      <c r="I111" s="147"/>
      <c r="J111" s="147"/>
      <c r="K111" s="146">
        <f t="shared" si="18"/>
        <v>0</v>
      </c>
      <c r="L111" s="150"/>
      <c r="M111" s="150"/>
      <c r="N111" s="198"/>
      <c r="O111" s="150"/>
      <c r="P111" s="150"/>
      <c r="Q111" s="150"/>
      <c r="R111" s="149">
        <f t="shared" si="20"/>
        <v>0</v>
      </c>
    </row>
    <row r="112" spans="1:18" s="129" customFormat="1" ht="31.5" x14ac:dyDescent="0.2">
      <c r="A112" s="142"/>
      <c r="B112" s="354" t="s">
        <v>674</v>
      </c>
      <c r="C112" s="317"/>
      <c r="D112" s="318"/>
      <c r="E112" s="322" t="s">
        <v>675</v>
      </c>
      <c r="F112" s="195">
        <f>F113</f>
        <v>8490669.2199999988</v>
      </c>
      <c r="G112" s="195">
        <f t="shared" ref="G112:R112" si="21">G113</f>
        <v>8490669.2199999988</v>
      </c>
      <c r="H112" s="195">
        <f t="shared" si="21"/>
        <v>2946640.21</v>
      </c>
      <c r="I112" s="195">
        <f t="shared" si="21"/>
        <v>23749.51</v>
      </c>
      <c r="J112" s="195">
        <f t="shared" si="21"/>
        <v>0</v>
      </c>
      <c r="K112" s="146">
        <f>K113</f>
        <v>727430.36</v>
      </c>
      <c r="L112" s="195">
        <f t="shared" si="21"/>
        <v>317292.32</v>
      </c>
      <c r="M112" s="195">
        <f t="shared" si="21"/>
        <v>0</v>
      </c>
      <c r="N112" s="195">
        <f t="shared" si="21"/>
        <v>204434.76</v>
      </c>
      <c r="O112" s="195">
        <f t="shared" si="21"/>
        <v>0</v>
      </c>
      <c r="P112" s="195">
        <f t="shared" si="21"/>
        <v>548.79999999999995</v>
      </c>
      <c r="Q112" s="195">
        <f t="shared" si="21"/>
        <v>522995.6</v>
      </c>
      <c r="R112" s="355">
        <f t="shared" si="21"/>
        <v>9218099.5800000001</v>
      </c>
    </row>
    <row r="113" spans="1:18" s="129" customFormat="1" ht="31.5" x14ac:dyDescent="0.2">
      <c r="A113" s="142"/>
      <c r="B113" s="354" t="s">
        <v>676</v>
      </c>
      <c r="C113" s="317"/>
      <c r="D113" s="318"/>
      <c r="E113" s="322" t="s">
        <v>675</v>
      </c>
      <c r="F113" s="195">
        <f>F116+F117+F119+F121+F124+F125+F127+F129+F130+F131+F132+F133+F134+F135</f>
        <v>8490669.2199999988</v>
      </c>
      <c r="G113" s="195">
        <f>G116+G117+G119+G121+G124+G125+G127+G129+G130+G131+G132+G133+G134+G135</f>
        <v>8490669.2199999988</v>
      </c>
      <c r="H113" s="195">
        <f t="shared" ref="H113:R113" si="22">H116+H117+H119+H121+H124+H125+H127+H129+H130+H131+H132+H133+H134+H135</f>
        <v>2946640.21</v>
      </c>
      <c r="I113" s="195">
        <f t="shared" si="22"/>
        <v>23749.51</v>
      </c>
      <c r="J113" s="195">
        <f t="shared" si="22"/>
        <v>0</v>
      </c>
      <c r="K113" s="195">
        <f t="shared" si="22"/>
        <v>727430.36</v>
      </c>
      <c r="L113" s="195">
        <f t="shared" si="22"/>
        <v>317292.32</v>
      </c>
      <c r="M113" s="195">
        <f t="shared" si="22"/>
        <v>0</v>
      </c>
      <c r="N113" s="195">
        <f t="shared" si="22"/>
        <v>204434.76</v>
      </c>
      <c r="O113" s="195">
        <f t="shared" si="22"/>
        <v>0</v>
      </c>
      <c r="P113" s="195">
        <f t="shared" si="22"/>
        <v>548.79999999999995</v>
      </c>
      <c r="Q113" s="195">
        <f t="shared" si="22"/>
        <v>522995.6</v>
      </c>
      <c r="R113" s="355">
        <f t="shared" si="22"/>
        <v>9218099.5800000001</v>
      </c>
    </row>
    <row r="114" spans="1:18" s="129" customFormat="1" ht="63" x14ac:dyDescent="0.2">
      <c r="A114" s="142"/>
      <c r="B114" s="354"/>
      <c r="C114" s="356"/>
      <c r="D114" s="357"/>
      <c r="E114" s="319" t="s">
        <v>677</v>
      </c>
      <c r="F114" s="195">
        <f>F123</f>
        <v>534082.84</v>
      </c>
      <c r="G114" s="195">
        <f>G123</f>
        <v>534082.84</v>
      </c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355">
        <f>R123</f>
        <v>534082.84</v>
      </c>
    </row>
    <row r="115" spans="1:18" s="129" customFormat="1" ht="31.5" x14ac:dyDescent="0.2">
      <c r="A115" s="142"/>
      <c r="B115" s="323"/>
      <c r="C115" s="356"/>
      <c r="D115" s="357"/>
      <c r="E115" s="308" t="s">
        <v>637</v>
      </c>
      <c r="F115" s="195">
        <f>F118+F120</f>
        <v>2171770.25</v>
      </c>
      <c r="G115" s="195">
        <f t="shared" ref="G115:Q115" si="23">G118+G120</f>
        <v>2171770.25</v>
      </c>
      <c r="H115" s="195">
        <f t="shared" si="23"/>
        <v>0</v>
      </c>
      <c r="I115" s="195">
        <f t="shared" si="23"/>
        <v>0</v>
      </c>
      <c r="J115" s="195">
        <f t="shared" si="23"/>
        <v>0</v>
      </c>
      <c r="K115" s="195">
        <f t="shared" si="23"/>
        <v>0</v>
      </c>
      <c r="L115" s="195">
        <f t="shared" si="23"/>
        <v>0</v>
      </c>
      <c r="M115" s="195">
        <f t="shared" si="23"/>
        <v>0</v>
      </c>
      <c r="N115" s="195">
        <f t="shared" si="23"/>
        <v>0</v>
      </c>
      <c r="O115" s="195">
        <f t="shared" si="23"/>
        <v>0</v>
      </c>
      <c r="P115" s="195">
        <f t="shared" si="23"/>
        <v>0</v>
      </c>
      <c r="Q115" s="195">
        <f t="shared" si="23"/>
        <v>0</v>
      </c>
      <c r="R115" s="355">
        <f t="shared" ref="R115" si="24">R118+R120</f>
        <v>2171770.25</v>
      </c>
    </row>
    <row r="116" spans="1:18" s="129" customFormat="1" ht="47.25" x14ac:dyDescent="0.2">
      <c r="A116" s="142"/>
      <c r="B116" s="152" t="s">
        <v>678</v>
      </c>
      <c r="C116" s="343" t="s">
        <v>586</v>
      </c>
      <c r="D116" s="344" t="s">
        <v>386</v>
      </c>
      <c r="E116" s="345" t="s">
        <v>661</v>
      </c>
      <c r="F116" s="145">
        <f t="shared" ref="F116:F134" si="25">G116+J116</f>
        <v>871433.34</v>
      </c>
      <c r="G116" s="197">
        <v>871433.34</v>
      </c>
      <c r="H116" s="198">
        <v>682695.84</v>
      </c>
      <c r="I116" s="147"/>
      <c r="J116" s="147"/>
      <c r="K116" s="146">
        <f t="shared" ref="K116:K133" si="26">N116+L116</f>
        <v>0</v>
      </c>
      <c r="L116" s="150"/>
      <c r="M116" s="150"/>
      <c r="N116" s="198"/>
      <c r="O116" s="150"/>
      <c r="P116" s="150"/>
      <c r="Q116" s="150"/>
      <c r="R116" s="149">
        <f t="shared" ref="R116:R135" si="27">F116+K116</f>
        <v>871433.34</v>
      </c>
    </row>
    <row r="117" spans="1:18" s="129" customFormat="1" ht="31.5" x14ac:dyDescent="0.2">
      <c r="A117" s="142"/>
      <c r="B117" s="323" t="s">
        <v>679</v>
      </c>
      <c r="C117" s="317" t="s">
        <v>602</v>
      </c>
      <c r="D117" s="318" t="s">
        <v>680</v>
      </c>
      <c r="E117" s="308" t="s">
        <v>609</v>
      </c>
      <c r="F117" s="145">
        <f t="shared" si="25"/>
        <v>1779890.67</v>
      </c>
      <c r="G117" s="197">
        <v>1779890.67</v>
      </c>
      <c r="H117" s="210"/>
      <c r="I117" s="147"/>
      <c r="J117" s="147"/>
      <c r="K117" s="146">
        <f t="shared" si="26"/>
        <v>317292.32</v>
      </c>
      <c r="L117" s="150">
        <v>317292.32</v>
      </c>
      <c r="M117" s="150"/>
      <c r="N117" s="198"/>
      <c r="O117" s="150"/>
      <c r="P117" s="150"/>
      <c r="Q117" s="150">
        <f>L117</f>
        <v>317292.32</v>
      </c>
      <c r="R117" s="149">
        <f t="shared" si="27"/>
        <v>2097182.9899999998</v>
      </c>
    </row>
    <row r="118" spans="1:18" s="129" customFormat="1" ht="31.5" x14ac:dyDescent="0.2">
      <c r="A118" s="142"/>
      <c r="B118" s="323"/>
      <c r="C118" s="317"/>
      <c r="D118" s="318"/>
      <c r="E118" s="308" t="s">
        <v>637</v>
      </c>
      <c r="F118" s="145">
        <f t="shared" si="25"/>
        <v>912026.4</v>
      </c>
      <c r="G118" s="197">
        <v>912026.4</v>
      </c>
      <c r="H118" s="210"/>
      <c r="I118" s="147"/>
      <c r="J118" s="147"/>
      <c r="K118" s="146">
        <f t="shared" si="26"/>
        <v>0</v>
      </c>
      <c r="L118" s="150"/>
      <c r="M118" s="150"/>
      <c r="N118" s="198"/>
      <c r="O118" s="150"/>
      <c r="P118" s="150"/>
      <c r="Q118" s="150"/>
      <c r="R118" s="149">
        <f t="shared" si="27"/>
        <v>912026.4</v>
      </c>
    </row>
    <row r="119" spans="1:18" s="129" customFormat="1" ht="47.25" x14ac:dyDescent="0.2">
      <c r="A119" s="142"/>
      <c r="B119" s="323" t="s">
        <v>681</v>
      </c>
      <c r="C119" s="317" t="s">
        <v>603</v>
      </c>
      <c r="D119" s="318" t="s">
        <v>682</v>
      </c>
      <c r="E119" s="308" t="s">
        <v>610</v>
      </c>
      <c r="F119" s="145">
        <f t="shared" si="25"/>
        <v>2026334.66</v>
      </c>
      <c r="G119" s="197">
        <v>2026334.66</v>
      </c>
      <c r="H119" s="210"/>
      <c r="I119" s="147"/>
      <c r="J119" s="147"/>
      <c r="K119" s="146">
        <f t="shared" si="26"/>
        <v>0</v>
      </c>
      <c r="L119" s="150"/>
      <c r="M119" s="150"/>
      <c r="N119" s="198"/>
      <c r="O119" s="150"/>
      <c r="P119" s="150"/>
      <c r="Q119" s="150"/>
      <c r="R119" s="149">
        <f t="shared" si="27"/>
        <v>2026334.66</v>
      </c>
    </row>
    <row r="120" spans="1:18" s="129" customFormat="1" ht="31.5" x14ac:dyDescent="0.2">
      <c r="A120" s="142"/>
      <c r="B120" s="323"/>
      <c r="C120" s="317"/>
      <c r="D120" s="318"/>
      <c r="E120" s="308" t="s">
        <v>637</v>
      </c>
      <c r="F120" s="145">
        <f t="shared" si="25"/>
        <v>1259743.8500000001</v>
      </c>
      <c r="G120" s="197">
        <v>1259743.8500000001</v>
      </c>
      <c r="H120" s="210"/>
      <c r="I120" s="147"/>
      <c r="J120" s="147"/>
      <c r="K120" s="146">
        <f t="shared" si="26"/>
        <v>0</v>
      </c>
      <c r="L120" s="150"/>
      <c r="M120" s="150"/>
      <c r="N120" s="198"/>
      <c r="O120" s="150"/>
      <c r="P120" s="150"/>
      <c r="Q120" s="150"/>
      <c r="R120" s="149">
        <f t="shared" si="27"/>
        <v>1259743.8500000001</v>
      </c>
    </row>
    <row r="121" spans="1:18" s="129" customFormat="1" ht="31.5" x14ac:dyDescent="0.2">
      <c r="A121" s="142"/>
      <c r="B121" s="321" t="s">
        <v>683</v>
      </c>
      <c r="C121" s="317" t="s">
        <v>604</v>
      </c>
      <c r="D121" s="318" t="s">
        <v>643</v>
      </c>
      <c r="E121" s="319" t="s">
        <v>611</v>
      </c>
      <c r="F121" s="145">
        <f t="shared" si="25"/>
        <v>534082.84</v>
      </c>
      <c r="G121" s="197">
        <v>534082.84</v>
      </c>
      <c r="H121" s="210"/>
      <c r="I121" s="147"/>
      <c r="J121" s="147"/>
      <c r="K121" s="146">
        <f t="shared" si="26"/>
        <v>0</v>
      </c>
      <c r="L121" s="150"/>
      <c r="M121" s="150"/>
      <c r="N121" s="198"/>
      <c r="O121" s="150"/>
      <c r="P121" s="150"/>
      <c r="Q121" s="150"/>
      <c r="R121" s="149">
        <f t="shared" si="27"/>
        <v>534082.84</v>
      </c>
    </row>
    <row r="122" spans="1:18" s="129" customFormat="1" ht="15.75" x14ac:dyDescent="0.2">
      <c r="A122" s="142"/>
      <c r="B122" s="321"/>
      <c r="C122" s="317"/>
      <c r="D122" s="318"/>
      <c r="E122" s="320" t="s">
        <v>644</v>
      </c>
      <c r="F122" s="145">
        <f t="shared" si="25"/>
        <v>0</v>
      </c>
      <c r="G122" s="197"/>
      <c r="H122" s="210"/>
      <c r="I122" s="147"/>
      <c r="J122" s="147"/>
      <c r="K122" s="146">
        <f t="shared" si="26"/>
        <v>0</v>
      </c>
      <c r="L122" s="150"/>
      <c r="M122" s="150"/>
      <c r="N122" s="198"/>
      <c r="O122" s="150"/>
      <c r="P122" s="150"/>
      <c r="Q122" s="150"/>
      <c r="R122" s="149">
        <f t="shared" si="27"/>
        <v>0</v>
      </c>
    </row>
    <row r="123" spans="1:18" s="129" customFormat="1" ht="63" x14ac:dyDescent="0.2">
      <c r="A123" s="142"/>
      <c r="B123" s="321"/>
      <c r="C123" s="317"/>
      <c r="D123" s="318"/>
      <c r="E123" s="319" t="s">
        <v>645</v>
      </c>
      <c r="F123" s="145">
        <f t="shared" si="25"/>
        <v>534082.84</v>
      </c>
      <c r="G123" s="197">
        <v>534082.84</v>
      </c>
      <c r="H123" s="210"/>
      <c r="I123" s="147"/>
      <c r="J123" s="147"/>
      <c r="K123" s="146">
        <f t="shared" si="26"/>
        <v>0</v>
      </c>
      <c r="L123" s="150"/>
      <c r="M123" s="150"/>
      <c r="N123" s="198"/>
      <c r="O123" s="150"/>
      <c r="P123" s="150"/>
      <c r="Q123" s="150"/>
      <c r="R123" s="149">
        <f t="shared" si="27"/>
        <v>534082.84</v>
      </c>
    </row>
    <row r="124" spans="1:18" s="129" customFormat="1" ht="31.5" x14ac:dyDescent="0.2">
      <c r="A124" s="142"/>
      <c r="B124" s="321" t="s">
        <v>684</v>
      </c>
      <c r="C124" s="317" t="s">
        <v>612</v>
      </c>
      <c r="D124" s="318" t="s">
        <v>592</v>
      </c>
      <c r="E124" s="319" t="s">
        <v>615</v>
      </c>
      <c r="F124" s="196">
        <f t="shared" si="25"/>
        <v>3225.49</v>
      </c>
      <c r="G124" s="198">
        <v>3225.49</v>
      </c>
      <c r="H124" s="210"/>
      <c r="I124" s="147"/>
      <c r="J124" s="147"/>
      <c r="K124" s="146">
        <f t="shared" si="26"/>
        <v>0</v>
      </c>
      <c r="L124" s="150"/>
      <c r="M124" s="150"/>
      <c r="N124" s="198"/>
      <c r="O124" s="150"/>
      <c r="P124" s="150"/>
      <c r="Q124" s="150"/>
      <c r="R124" s="149">
        <f t="shared" si="27"/>
        <v>3225.49</v>
      </c>
    </row>
    <row r="125" spans="1:18" s="129" customFormat="1" ht="63" x14ac:dyDescent="0.2">
      <c r="A125" s="142"/>
      <c r="B125" s="321" t="s">
        <v>685</v>
      </c>
      <c r="C125" s="317" t="s">
        <v>300</v>
      </c>
      <c r="D125" s="318" t="s">
        <v>137</v>
      </c>
      <c r="E125" s="308" t="s">
        <v>392</v>
      </c>
      <c r="F125" s="196">
        <f t="shared" si="25"/>
        <v>2581706.58</v>
      </c>
      <c r="G125" s="198">
        <v>2581706.58</v>
      </c>
      <c r="H125" s="198">
        <v>2001191.73</v>
      </c>
      <c r="I125" s="147">
        <v>23749.51</v>
      </c>
      <c r="J125" s="147"/>
      <c r="K125" s="146">
        <f t="shared" si="26"/>
        <v>23788.86</v>
      </c>
      <c r="L125" s="150"/>
      <c r="M125" s="150"/>
      <c r="N125" s="198">
        <v>23788.86</v>
      </c>
      <c r="O125" s="150"/>
      <c r="P125" s="150">
        <v>548.79999999999995</v>
      </c>
      <c r="Q125" s="150"/>
      <c r="R125" s="149">
        <f t="shared" si="27"/>
        <v>2605495.44</v>
      </c>
    </row>
    <row r="126" spans="1:18" s="129" customFormat="1" ht="15.75" hidden="1" x14ac:dyDescent="0.2">
      <c r="A126" s="142"/>
      <c r="B126" s="321"/>
      <c r="C126" s="317"/>
      <c r="D126" s="318"/>
      <c r="E126" s="322"/>
      <c r="F126" s="196"/>
      <c r="G126" s="195"/>
      <c r="H126" s="210"/>
      <c r="I126" s="147"/>
      <c r="J126" s="147"/>
      <c r="K126" s="146">
        <f t="shared" si="26"/>
        <v>0</v>
      </c>
      <c r="L126" s="150"/>
      <c r="M126" s="150"/>
      <c r="N126" s="198"/>
      <c r="O126" s="150"/>
      <c r="P126" s="150"/>
      <c r="Q126" s="150"/>
      <c r="R126" s="149">
        <f t="shared" si="27"/>
        <v>0</v>
      </c>
    </row>
    <row r="127" spans="1:18" s="129" customFormat="1" ht="31.5" x14ac:dyDescent="0.2">
      <c r="A127" s="142"/>
      <c r="B127" s="321" t="s">
        <v>686</v>
      </c>
      <c r="C127" s="317" t="s">
        <v>215</v>
      </c>
      <c r="D127" s="318" t="s">
        <v>394</v>
      </c>
      <c r="E127" s="308" t="s">
        <v>648</v>
      </c>
      <c r="F127" s="196">
        <f t="shared" si="25"/>
        <v>333686.24</v>
      </c>
      <c r="G127" s="198">
        <v>333686.24</v>
      </c>
      <c r="H127" s="147">
        <v>262752.64000000001</v>
      </c>
      <c r="I127" s="147"/>
      <c r="J127" s="147"/>
      <c r="K127" s="146">
        <f t="shared" si="26"/>
        <v>0</v>
      </c>
      <c r="L127" s="150"/>
      <c r="M127" s="150"/>
      <c r="N127" s="198"/>
      <c r="O127" s="150"/>
      <c r="P127" s="150"/>
      <c r="Q127" s="150"/>
      <c r="R127" s="149">
        <f t="shared" si="27"/>
        <v>333686.24</v>
      </c>
    </row>
    <row r="128" spans="1:18" s="129" customFormat="1" ht="15.75" hidden="1" x14ac:dyDescent="0.2">
      <c r="A128" s="142"/>
      <c r="B128" s="321" t="s">
        <v>687</v>
      </c>
      <c r="C128" s="317" t="s">
        <v>496</v>
      </c>
      <c r="D128" s="318" t="s">
        <v>394</v>
      </c>
      <c r="E128" s="308" t="s">
        <v>501</v>
      </c>
      <c r="F128" s="196">
        <f t="shared" si="25"/>
        <v>0</v>
      </c>
      <c r="G128" s="198"/>
      <c r="H128" s="210"/>
      <c r="I128" s="147"/>
      <c r="J128" s="147"/>
      <c r="K128" s="146">
        <f t="shared" si="26"/>
        <v>0</v>
      </c>
      <c r="L128" s="150"/>
      <c r="M128" s="150"/>
      <c r="N128" s="198"/>
      <c r="O128" s="150"/>
      <c r="P128" s="150"/>
      <c r="Q128" s="150"/>
      <c r="R128" s="149">
        <f t="shared" si="27"/>
        <v>0</v>
      </c>
    </row>
    <row r="129" spans="1:19" s="129" customFormat="1" ht="63" hidden="1" x14ac:dyDescent="0.2">
      <c r="A129" s="142"/>
      <c r="B129" s="321" t="s">
        <v>688</v>
      </c>
      <c r="C129" s="317" t="s">
        <v>216</v>
      </c>
      <c r="D129" s="318" t="s">
        <v>394</v>
      </c>
      <c r="E129" s="308" t="s">
        <v>397</v>
      </c>
      <c r="F129" s="196">
        <f t="shared" si="25"/>
        <v>0</v>
      </c>
      <c r="G129" s="198"/>
      <c r="H129" s="210"/>
      <c r="I129" s="147"/>
      <c r="J129" s="147"/>
      <c r="K129" s="146">
        <f t="shared" si="26"/>
        <v>0</v>
      </c>
      <c r="L129" s="150"/>
      <c r="M129" s="150"/>
      <c r="N129" s="198"/>
      <c r="O129" s="150"/>
      <c r="P129" s="150"/>
      <c r="Q129" s="150"/>
      <c r="R129" s="149">
        <f t="shared" si="27"/>
        <v>0</v>
      </c>
    </row>
    <row r="130" spans="1:19" s="129" customFormat="1" ht="78.75" x14ac:dyDescent="0.2">
      <c r="A130" s="142"/>
      <c r="B130" s="321" t="s">
        <v>689</v>
      </c>
      <c r="C130" s="317">
        <v>3160</v>
      </c>
      <c r="D130" s="318" t="s">
        <v>136</v>
      </c>
      <c r="E130" s="319" t="s">
        <v>617</v>
      </c>
      <c r="F130" s="196">
        <f t="shared" si="25"/>
        <v>39309</v>
      </c>
      <c r="G130" s="198">
        <v>39309</v>
      </c>
      <c r="H130" s="210"/>
      <c r="I130" s="147"/>
      <c r="J130" s="147"/>
      <c r="K130" s="146">
        <f t="shared" si="26"/>
        <v>0</v>
      </c>
      <c r="L130" s="150"/>
      <c r="M130" s="150"/>
      <c r="N130" s="198"/>
      <c r="O130" s="150"/>
      <c r="P130" s="150"/>
      <c r="Q130" s="150"/>
      <c r="R130" s="149">
        <f t="shared" si="27"/>
        <v>39309</v>
      </c>
    </row>
    <row r="131" spans="1:19" s="129" customFormat="1" ht="31.5" x14ac:dyDescent="0.2">
      <c r="A131" s="142"/>
      <c r="B131" s="323" t="s">
        <v>690</v>
      </c>
      <c r="C131" s="317" t="s">
        <v>217</v>
      </c>
      <c r="D131" s="318" t="s">
        <v>399</v>
      </c>
      <c r="E131" s="308" t="s">
        <v>400</v>
      </c>
      <c r="F131" s="196">
        <f t="shared" si="25"/>
        <v>17495.05</v>
      </c>
      <c r="G131" s="197">
        <v>17495.05</v>
      </c>
      <c r="H131" s="210"/>
      <c r="I131" s="147"/>
      <c r="J131" s="147"/>
      <c r="K131" s="146">
        <f t="shared" si="26"/>
        <v>0</v>
      </c>
      <c r="L131" s="150"/>
      <c r="M131" s="150"/>
      <c r="N131" s="198"/>
      <c r="O131" s="150"/>
      <c r="P131" s="150"/>
      <c r="Q131" s="150"/>
      <c r="R131" s="149">
        <f t="shared" si="27"/>
        <v>17495.05</v>
      </c>
    </row>
    <row r="132" spans="1:19" s="129" customFormat="1" ht="47.25" x14ac:dyDescent="0.2">
      <c r="A132" s="142"/>
      <c r="B132" s="324" t="s">
        <v>691</v>
      </c>
      <c r="C132" s="151">
        <v>3192</v>
      </c>
      <c r="D132" s="306">
        <v>1030</v>
      </c>
      <c r="E132" s="302" t="s">
        <v>651</v>
      </c>
      <c r="F132" s="145">
        <f t="shared" si="25"/>
        <v>31304.02</v>
      </c>
      <c r="G132" s="147">
        <v>31304.02</v>
      </c>
      <c r="H132" s="210"/>
      <c r="I132" s="147"/>
      <c r="J132" s="147"/>
      <c r="K132" s="146">
        <f t="shared" si="26"/>
        <v>0</v>
      </c>
      <c r="L132" s="150"/>
      <c r="M132" s="150"/>
      <c r="N132" s="198"/>
      <c r="O132" s="150"/>
      <c r="P132" s="150"/>
      <c r="Q132" s="150"/>
      <c r="R132" s="149">
        <f t="shared" si="27"/>
        <v>31304.02</v>
      </c>
    </row>
    <row r="133" spans="1:19" s="129" customFormat="1" ht="15.75" hidden="1" x14ac:dyDescent="0.2">
      <c r="A133" s="142"/>
      <c r="B133" s="324" t="s">
        <v>692</v>
      </c>
      <c r="C133" s="151" t="s">
        <v>218</v>
      </c>
      <c r="D133" s="306" t="s">
        <v>402</v>
      </c>
      <c r="E133" s="302" t="s">
        <v>403</v>
      </c>
      <c r="F133" s="145">
        <f t="shared" si="25"/>
        <v>0</v>
      </c>
      <c r="G133" s="147"/>
      <c r="H133" s="198"/>
      <c r="I133" s="147"/>
      <c r="J133" s="147"/>
      <c r="K133" s="146">
        <f t="shared" si="26"/>
        <v>0</v>
      </c>
      <c r="L133" s="150"/>
      <c r="M133" s="150"/>
      <c r="N133" s="198"/>
      <c r="O133" s="150"/>
      <c r="P133" s="150"/>
      <c r="Q133" s="150"/>
      <c r="R133" s="149">
        <f t="shared" si="27"/>
        <v>0</v>
      </c>
    </row>
    <row r="134" spans="1:19" s="129" customFormat="1" ht="31.5" x14ac:dyDescent="0.2">
      <c r="A134" s="142"/>
      <c r="B134" s="324" t="s">
        <v>693</v>
      </c>
      <c r="C134" s="151" t="s">
        <v>219</v>
      </c>
      <c r="D134" s="306" t="s">
        <v>138</v>
      </c>
      <c r="E134" s="302" t="s">
        <v>408</v>
      </c>
      <c r="F134" s="145">
        <f t="shared" si="25"/>
        <v>272201.33</v>
      </c>
      <c r="G134" s="147">
        <v>272201.33</v>
      </c>
      <c r="H134" s="210"/>
      <c r="I134" s="147"/>
      <c r="J134" s="147"/>
      <c r="K134" s="146">
        <f>N134+Q134</f>
        <v>386349.18</v>
      </c>
      <c r="L134" s="150"/>
      <c r="M134" s="150"/>
      <c r="N134" s="198">
        <v>180645.9</v>
      </c>
      <c r="O134" s="150"/>
      <c r="P134" s="150"/>
      <c r="Q134" s="150">
        <v>205703.28</v>
      </c>
      <c r="R134" s="149">
        <f t="shared" si="27"/>
        <v>658550.51</v>
      </c>
    </row>
    <row r="135" spans="1:19" s="129" customFormat="1" ht="15.75" hidden="1" x14ac:dyDescent="0.2">
      <c r="A135" s="142"/>
      <c r="B135" s="323"/>
      <c r="C135" s="317"/>
      <c r="D135" s="318"/>
      <c r="E135" s="308"/>
      <c r="F135" s="145">
        <f>G135+J135</f>
        <v>0</v>
      </c>
      <c r="G135" s="197"/>
      <c r="H135" s="210"/>
      <c r="I135" s="147"/>
      <c r="J135" s="147"/>
      <c r="K135" s="146"/>
      <c r="L135" s="150"/>
      <c r="M135" s="150"/>
      <c r="N135" s="198"/>
      <c r="O135" s="150"/>
      <c r="P135" s="150"/>
      <c r="Q135" s="150"/>
      <c r="R135" s="149">
        <f t="shared" si="27"/>
        <v>0</v>
      </c>
    </row>
    <row r="136" spans="1:19" s="129" customFormat="1" ht="31.5" x14ac:dyDescent="0.2">
      <c r="A136" s="142"/>
      <c r="B136" s="143" t="s">
        <v>475</v>
      </c>
      <c r="C136" s="151"/>
      <c r="D136" s="306"/>
      <c r="E136" s="301" t="s">
        <v>694</v>
      </c>
      <c r="F136" s="145">
        <f>F137</f>
        <v>7157682.6799999997</v>
      </c>
      <c r="G136" s="145">
        <f t="shared" ref="G136:R136" si="28">G137</f>
        <v>7157682.6799999997</v>
      </c>
      <c r="H136" s="145">
        <f t="shared" si="28"/>
        <v>5554143.0899999999</v>
      </c>
      <c r="I136" s="145">
        <f t="shared" si="28"/>
        <v>182927.84</v>
      </c>
      <c r="J136" s="145">
        <f t="shared" si="28"/>
        <v>0</v>
      </c>
      <c r="K136" s="145">
        <f t="shared" si="28"/>
        <v>199230.95</v>
      </c>
      <c r="L136" s="145">
        <f t="shared" si="28"/>
        <v>0</v>
      </c>
      <c r="M136" s="145">
        <f t="shared" si="28"/>
        <v>0</v>
      </c>
      <c r="N136" s="196">
        <f t="shared" si="28"/>
        <v>94233.88</v>
      </c>
      <c r="O136" s="145">
        <f t="shared" si="28"/>
        <v>69086.8</v>
      </c>
      <c r="P136" s="145">
        <f t="shared" si="28"/>
        <v>0</v>
      </c>
      <c r="Q136" s="145">
        <f t="shared" si="28"/>
        <v>104997.07</v>
      </c>
      <c r="R136" s="149">
        <f t="shared" si="28"/>
        <v>7356913.6300000008</v>
      </c>
    </row>
    <row r="137" spans="1:19" s="129" customFormat="1" ht="31.5" x14ac:dyDescent="0.2">
      <c r="A137" s="142"/>
      <c r="B137" s="143" t="s">
        <v>476</v>
      </c>
      <c r="C137" s="144" t="s">
        <v>659</v>
      </c>
      <c r="D137" s="306"/>
      <c r="E137" s="301" t="s">
        <v>694</v>
      </c>
      <c r="F137" s="145">
        <f>F138+F141+F142+F143+F144+F145+F146+F147+F148</f>
        <v>7157682.6799999997</v>
      </c>
      <c r="G137" s="145">
        <f>G138+G141+G142+G143+G144+G145+G146+G147+G148</f>
        <v>7157682.6799999997</v>
      </c>
      <c r="H137" s="145">
        <f t="shared" ref="H137:R137" si="29">H138+H141+H142+H143+H144+H145+H146+H147+H148</f>
        <v>5554143.0899999999</v>
      </c>
      <c r="I137" s="145">
        <f t="shared" si="29"/>
        <v>182927.84</v>
      </c>
      <c r="J137" s="145">
        <f t="shared" si="29"/>
        <v>0</v>
      </c>
      <c r="K137" s="145">
        <f t="shared" si="29"/>
        <v>199230.95</v>
      </c>
      <c r="L137" s="145">
        <f t="shared" si="29"/>
        <v>0</v>
      </c>
      <c r="M137" s="145">
        <f t="shared" si="29"/>
        <v>0</v>
      </c>
      <c r="N137" s="196">
        <f t="shared" si="29"/>
        <v>94233.88</v>
      </c>
      <c r="O137" s="145">
        <f t="shared" si="29"/>
        <v>69086.8</v>
      </c>
      <c r="P137" s="145">
        <f t="shared" si="29"/>
        <v>0</v>
      </c>
      <c r="Q137" s="145">
        <f t="shared" si="29"/>
        <v>104997.07</v>
      </c>
      <c r="R137" s="149">
        <f t="shared" si="29"/>
        <v>7356913.6300000008</v>
      </c>
    </row>
    <row r="138" spans="1:19" s="129" customFormat="1" ht="47.25" x14ac:dyDescent="0.2">
      <c r="A138" s="142"/>
      <c r="B138" s="152" t="s">
        <v>695</v>
      </c>
      <c r="C138" s="343" t="s">
        <v>586</v>
      </c>
      <c r="D138" s="344" t="s">
        <v>386</v>
      </c>
      <c r="E138" s="345" t="s">
        <v>661</v>
      </c>
      <c r="F138" s="145">
        <f>G138+J138</f>
        <v>127532.99</v>
      </c>
      <c r="G138" s="150">
        <v>127532.99</v>
      </c>
      <c r="H138" s="150">
        <v>101805.73</v>
      </c>
      <c r="I138" s="146"/>
      <c r="J138" s="146"/>
      <c r="K138" s="146"/>
      <c r="L138" s="146"/>
      <c r="M138" s="146"/>
      <c r="N138" s="195"/>
      <c r="O138" s="146"/>
      <c r="P138" s="146"/>
      <c r="Q138" s="146"/>
      <c r="R138" s="149">
        <f>F138+K138</f>
        <v>127532.99</v>
      </c>
    </row>
    <row r="139" spans="1:19" s="129" customFormat="1" ht="15.75" hidden="1" x14ac:dyDescent="0.2">
      <c r="A139" s="142"/>
      <c r="B139" s="143"/>
      <c r="C139" s="144"/>
      <c r="D139" s="306"/>
      <c r="E139" s="301"/>
      <c r="F139" s="146"/>
      <c r="G139" s="146"/>
      <c r="H139" s="146"/>
      <c r="I139" s="146"/>
      <c r="J139" s="146"/>
      <c r="K139" s="146"/>
      <c r="L139" s="146"/>
      <c r="M139" s="146"/>
      <c r="N139" s="195"/>
      <c r="O139" s="146"/>
      <c r="P139" s="146"/>
      <c r="Q139" s="146"/>
      <c r="R139" s="187"/>
      <c r="S139" s="339"/>
    </row>
    <row r="140" spans="1:19" s="129" customFormat="1" ht="15.75" hidden="1" x14ac:dyDescent="0.2">
      <c r="A140" s="142"/>
      <c r="B140" s="152"/>
      <c r="C140" s="343"/>
      <c r="D140" s="344"/>
      <c r="E140" s="345"/>
      <c r="F140" s="145"/>
      <c r="G140" s="146"/>
      <c r="H140" s="146"/>
      <c r="I140" s="146"/>
      <c r="J140" s="146"/>
      <c r="K140" s="146"/>
      <c r="L140" s="146"/>
      <c r="M140" s="146"/>
      <c r="N140" s="195"/>
      <c r="O140" s="146"/>
      <c r="P140" s="146"/>
      <c r="Q140" s="146"/>
      <c r="R140" s="149"/>
      <c r="S140" s="339"/>
    </row>
    <row r="141" spans="1:19" s="129" customFormat="1" ht="15.75" x14ac:dyDescent="0.2">
      <c r="A141" s="142"/>
      <c r="B141" s="324" t="s">
        <v>696</v>
      </c>
      <c r="C141" s="329" t="s">
        <v>594</v>
      </c>
      <c r="D141" s="328" t="s">
        <v>469</v>
      </c>
      <c r="E141" s="302" t="s">
        <v>595</v>
      </c>
      <c r="F141" s="145">
        <f t="shared" ref="F141:F148" si="30">G141+J141</f>
        <v>2402458.6</v>
      </c>
      <c r="G141" s="147">
        <v>2402458.6</v>
      </c>
      <c r="H141" s="147">
        <v>1904713.31</v>
      </c>
      <c r="I141" s="147">
        <v>56945.36</v>
      </c>
      <c r="J141" s="147"/>
      <c r="K141" s="146">
        <f t="shared" ref="K141:K154" si="31">N141+L141</f>
        <v>84285.88</v>
      </c>
      <c r="L141" s="150"/>
      <c r="M141" s="150"/>
      <c r="N141" s="198">
        <v>84285.88</v>
      </c>
      <c r="O141" s="150">
        <v>69086.8</v>
      </c>
      <c r="P141" s="150"/>
      <c r="Q141" s="150"/>
      <c r="R141" s="149">
        <f t="shared" ref="R141:R154" si="32">F141+K141</f>
        <v>2486744.48</v>
      </c>
    </row>
    <row r="142" spans="1:19" s="129" customFormat="1" ht="15.75" x14ac:dyDescent="0.2">
      <c r="A142" s="142"/>
      <c r="B142" s="324" t="s">
        <v>477</v>
      </c>
      <c r="C142" s="329" t="s">
        <v>220</v>
      </c>
      <c r="D142" s="328" t="s">
        <v>478</v>
      </c>
      <c r="E142" s="302" t="s">
        <v>479</v>
      </c>
      <c r="F142" s="145">
        <f t="shared" si="30"/>
        <v>1552745.15</v>
      </c>
      <c r="G142" s="147">
        <v>1552745.15</v>
      </c>
      <c r="H142" s="147">
        <v>1242793.3</v>
      </c>
      <c r="I142" s="147">
        <v>17587.09</v>
      </c>
      <c r="J142" s="145"/>
      <c r="K142" s="146">
        <f>N142+Q142</f>
        <v>104997.07</v>
      </c>
      <c r="L142" s="150"/>
      <c r="M142" s="150"/>
      <c r="N142" s="198"/>
      <c r="O142" s="303"/>
      <c r="P142" s="307">
        <f>O142</f>
        <v>0</v>
      </c>
      <c r="Q142" s="150">
        <v>104997.07</v>
      </c>
      <c r="R142" s="149">
        <f t="shared" si="32"/>
        <v>1657742.22</v>
      </c>
    </row>
    <row r="143" spans="1:19" s="129" customFormat="1" ht="25.5" customHeight="1" x14ac:dyDescent="0.2">
      <c r="A143" s="142"/>
      <c r="B143" s="324" t="s">
        <v>528</v>
      </c>
      <c r="C143" s="329" t="s">
        <v>517</v>
      </c>
      <c r="D143" s="328" t="s">
        <v>478</v>
      </c>
      <c r="E143" s="302" t="s">
        <v>518</v>
      </c>
      <c r="F143" s="145">
        <f t="shared" si="30"/>
        <v>70246.98</v>
      </c>
      <c r="G143" s="147">
        <v>70246.98</v>
      </c>
      <c r="H143" s="147">
        <v>57437.51</v>
      </c>
      <c r="I143" s="147"/>
      <c r="J143" s="145"/>
      <c r="K143" s="146">
        <f t="shared" si="31"/>
        <v>0</v>
      </c>
      <c r="L143" s="150"/>
      <c r="M143" s="150"/>
      <c r="N143" s="195"/>
      <c r="O143" s="303"/>
      <c r="P143" s="307"/>
      <c r="Q143" s="307"/>
      <c r="R143" s="149">
        <f t="shared" si="32"/>
        <v>70246.98</v>
      </c>
    </row>
    <row r="144" spans="1:19" s="129" customFormat="1" ht="47.25" x14ac:dyDescent="0.2">
      <c r="A144" s="142"/>
      <c r="B144" s="324" t="s">
        <v>480</v>
      </c>
      <c r="C144" s="329" t="s">
        <v>139</v>
      </c>
      <c r="D144" s="328" t="s">
        <v>481</v>
      </c>
      <c r="E144" s="302" t="s">
        <v>482</v>
      </c>
      <c r="F144" s="145">
        <f t="shared" si="30"/>
        <v>2573748.94</v>
      </c>
      <c r="G144" s="147">
        <v>2573748.94</v>
      </c>
      <c r="H144" s="147">
        <v>1899644.06</v>
      </c>
      <c r="I144" s="147">
        <v>108395.39</v>
      </c>
      <c r="J144" s="147"/>
      <c r="K144" s="146">
        <f t="shared" si="31"/>
        <v>9948</v>
      </c>
      <c r="L144" s="150"/>
      <c r="M144" s="150"/>
      <c r="N144" s="198">
        <v>9948</v>
      </c>
      <c r="O144" s="307"/>
      <c r="P144" s="307"/>
      <c r="Q144" s="307"/>
      <c r="R144" s="149">
        <f t="shared" si="32"/>
        <v>2583696.94</v>
      </c>
    </row>
    <row r="145" spans="1:19" s="129" customFormat="1" ht="31.5" x14ac:dyDescent="0.2">
      <c r="A145" s="142"/>
      <c r="B145" s="324" t="s">
        <v>483</v>
      </c>
      <c r="C145" s="329" t="s">
        <v>221</v>
      </c>
      <c r="D145" s="328" t="s">
        <v>484</v>
      </c>
      <c r="E145" s="302" t="s">
        <v>248</v>
      </c>
      <c r="F145" s="145">
        <f t="shared" si="30"/>
        <v>427860.02</v>
      </c>
      <c r="G145" s="147">
        <v>427860.02</v>
      </c>
      <c r="H145" s="147">
        <v>347749.18</v>
      </c>
      <c r="I145" s="147"/>
      <c r="J145" s="147"/>
      <c r="K145" s="146">
        <f t="shared" si="31"/>
        <v>0</v>
      </c>
      <c r="L145" s="307"/>
      <c r="M145" s="307"/>
      <c r="N145" s="210"/>
      <c r="O145" s="307"/>
      <c r="P145" s="307">
        <f>O145</f>
        <v>0</v>
      </c>
      <c r="Q145" s="307">
        <f>O145</f>
        <v>0</v>
      </c>
      <c r="R145" s="149">
        <f t="shared" si="32"/>
        <v>427860.02</v>
      </c>
    </row>
    <row r="146" spans="1:19" s="129" customFormat="1" ht="15.75" x14ac:dyDescent="0.2">
      <c r="A146" s="142"/>
      <c r="B146" s="324" t="s">
        <v>485</v>
      </c>
      <c r="C146" s="329" t="s">
        <v>222</v>
      </c>
      <c r="D146" s="328" t="s">
        <v>484</v>
      </c>
      <c r="E146" s="302" t="s">
        <v>486</v>
      </c>
      <c r="F146" s="145">
        <f t="shared" si="30"/>
        <v>3090</v>
      </c>
      <c r="G146" s="147">
        <v>3090</v>
      </c>
      <c r="H146" s="147"/>
      <c r="I146" s="147"/>
      <c r="J146" s="145"/>
      <c r="K146" s="146">
        <f t="shared" si="31"/>
        <v>0</v>
      </c>
      <c r="L146" s="303"/>
      <c r="M146" s="303"/>
      <c r="N146" s="304"/>
      <c r="O146" s="303"/>
      <c r="P146" s="303"/>
      <c r="Q146" s="303"/>
      <c r="R146" s="149">
        <f t="shared" si="32"/>
        <v>3090</v>
      </c>
    </row>
    <row r="147" spans="1:19" s="129" customFormat="1" ht="31.5" hidden="1" x14ac:dyDescent="0.2">
      <c r="A147" s="142"/>
      <c r="B147" s="324" t="s">
        <v>487</v>
      </c>
      <c r="C147" s="329" t="s">
        <v>278</v>
      </c>
      <c r="D147" s="328" t="s">
        <v>430</v>
      </c>
      <c r="E147" s="302" t="s">
        <v>488</v>
      </c>
      <c r="F147" s="145">
        <f t="shared" si="30"/>
        <v>0</v>
      </c>
      <c r="G147" s="147"/>
      <c r="H147" s="147"/>
      <c r="I147" s="147"/>
      <c r="J147" s="147"/>
      <c r="K147" s="146">
        <f t="shared" si="31"/>
        <v>0</v>
      </c>
      <c r="L147" s="307"/>
      <c r="M147" s="307"/>
      <c r="N147" s="210"/>
      <c r="O147" s="307"/>
      <c r="P147" s="307"/>
      <c r="Q147" s="307"/>
      <c r="R147" s="149">
        <f t="shared" si="32"/>
        <v>0</v>
      </c>
    </row>
    <row r="148" spans="1:19" s="129" customFormat="1" ht="31.5" hidden="1" x14ac:dyDescent="0.2">
      <c r="A148" s="142"/>
      <c r="B148" s="327" t="s">
        <v>489</v>
      </c>
      <c r="C148" s="343" t="s">
        <v>280</v>
      </c>
      <c r="D148" s="344" t="s">
        <v>490</v>
      </c>
      <c r="E148" s="345" t="s">
        <v>281</v>
      </c>
      <c r="F148" s="155">
        <f t="shared" si="30"/>
        <v>0</v>
      </c>
      <c r="G148" s="156"/>
      <c r="H148" s="156"/>
      <c r="I148" s="156"/>
      <c r="J148" s="156"/>
      <c r="K148" s="146">
        <f t="shared" si="31"/>
        <v>0</v>
      </c>
      <c r="L148" s="358"/>
      <c r="M148" s="358"/>
      <c r="N148" s="359"/>
      <c r="O148" s="358"/>
      <c r="P148" s="358"/>
      <c r="Q148" s="358"/>
      <c r="R148" s="149">
        <f t="shared" si="32"/>
        <v>0</v>
      </c>
    </row>
    <row r="149" spans="1:19" s="129" customFormat="1" ht="31.5" x14ac:dyDescent="0.2">
      <c r="A149" s="142"/>
      <c r="B149" s="360" t="s">
        <v>697</v>
      </c>
      <c r="C149" s="361"/>
      <c r="D149" s="362"/>
      <c r="E149" s="363" t="s">
        <v>698</v>
      </c>
      <c r="F149" s="155">
        <f>F150</f>
        <v>858707.76</v>
      </c>
      <c r="G149" s="155">
        <f t="shared" ref="G149:Q149" si="33">G150</f>
        <v>858707.76</v>
      </c>
      <c r="H149" s="155">
        <f t="shared" si="33"/>
        <v>686486.06</v>
      </c>
      <c r="I149" s="155">
        <f t="shared" si="33"/>
        <v>0</v>
      </c>
      <c r="J149" s="155">
        <f t="shared" si="33"/>
        <v>0</v>
      </c>
      <c r="K149" s="155">
        <f t="shared" si="33"/>
        <v>150000</v>
      </c>
      <c r="L149" s="155">
        <f t="shared" si="33"/>
        <v>150000</v>
      </c>
      <c r="M149" s="155">
        <f t="shared" si="33"/>
        <v>0</v>
      </c>
      <c r="N149" s="218">
        <f t="shared" si="33"/>
        <v>0</v>
      </c>
      <c r="O149" s="155">
        <f t="shared" si="33"/>
        <v>0</v>
      </c>
      <c r="P149" s="155">
        <f t="shared" si="33"/>
        <v>0</v>
      </c>
      <c r="Q149" s="155">
        <f t="shared" si="33"/>
        <v>150000</v>
      </c>
      <c r="R149" s="149">
        <f t="shared" si="32"/>
        <v>1008707.76</v>
      </c>
    </row>
    <row r="150" spans="1:19" s="129" customFormat="1" ht="31.5" x14ac:dyDescent="0.2">
      <c r="A150" s="142"/>
      <c r="B150" s="360" t="s">
        <v>699</v>
      </c>
      <c r="C150" s="361"/>
      <c r="D150" s="362"/>
      <c r="E150" s="363" t="s">
        <v>698</v>
      </c>
      <c r="F150" s="155">
        <f>F151+F154+F152+F153</f>
        <v>858707.76</v>
      </c>
      <c r="G150" s="155">
        <f t="shared" ref="G150:R150" si="34">G151+G154+G152+G153</f>
        <v>858707.76</v>
      </c>
      <c r="H150" s="155">
        <f t="shared" si="34"/>
        <v>686486.06</v>
      </c>
      <c r="I150" s="155">
        <f t="shared" si="34"/>
        <v>0</v>
      </c>
      <c r="J150" s="155">
        <f t="shared" si="34"/>
        <v>0</v>
      </c>
      <c r="K150" s="155">
        <f t="shared" si="34"/>
        <v>150000</v>
      </c>
      <c r="L150" s="155">
        <f t="shared" si="34"/>
        <v>150000</v>
      </c>
      <c r="M150" s="155">
        <f t="shared" si="34"/>
        <v>0</v>
      </c>
      <c r="N150" s="218">
        <f t="shared" si="34"/>
        <v>0</v>
      </c>
      <c r="O150" s="155">
        <f t="shared" si="34"/>
        <v>0</v>
      </c>
      <c r="P150" s="155">
        <f t="shared" si="34"/>
        <v>0</v>
      </c>
      <c r="Q150" s="155">
        <f t="shared" si="34"/>
        <v>150000</v>
      </c>
      <c r="R150" s="155">
        <f t="shared" si="34"/>
        <v>1008707.76</v>
      </c>
    </row>
    <row r="151" spans="1:19" s="129" customFormat="1" ht="47.25" x14ac:dyDescent="0.2">
      <c r="A151" s="142"/>
      <c r="B151" s="327" t="s">
        <v>700</v>
      </c>
      <c r="C151" s="343" t="s">
        <v>586</v>
      </c>
      <c r="D151" s="344" t="s">
        <v>386</v>
      </c>
      <c r="E151" s="345" t="s">
        <v>661</v>
      </c>
      <c r="F151" s="145">
        <f>G151+J151</f>
        <v>858707.76</v>
      </c>
      <c r="G151" s="156">
        <v>858707.76</v>
      </c>
      <c r="H151" s="156">
        <v>686486.06</v>
      </c>
      <c r="I151" s="156"/>
      <c r="J151" s="156"/>
      <c r="K151" s="146">
        <f t="shared" si="31"/>
        <v>0</v>
      </c>
      <c r="L151" s="358"/>
      <c r="M151" s="358"/>
      <c r="N151" s="359"/>
      <c r="O151" s="358"/>
      <c r="P151" s="358"/>
      <c r="Q151" s="358"/>
      <c r="R151" s="149">
        <f t="shared" si="32"/>
        <v>858707.76</v>
      </c>
    </row>
    <row r="152" spans="1:19" s="129" customFormat="1" ht="15.75" hidden="1" x14ac:dyDescent="0.2">
      <c r="A152" s="142"/>
      <c r="B152" s="324" t="s">
        <v>701</v>
      </c>
      <c r="C152" s="151" t="s">
        <v>622</v>
      </c>
      <c r="D152" s="306" t="s">
        <v>389</v>
      </c>
      <c r="E152" s="302" t="s">
        <v>625</v>
      </c>
      <c r="F152" s="145">
        <f>G152+J152</f>
        <v>0</v>
      </c>
      <c r="G152" s="156"/>
      <c r="H152" s="156"/>
      <c r="I152" s="156"/>
      <c r="J152" s="156"/>
      <c r="K152" s="364">
        <f t="shared" si="31"/>
        <v>0</v>
      </c>
      <c r="L152" s="358"/>
      <c r="M152" s="358"/>
      <c r="N152" s="359"/>
      <c r="O152" s="358"/>
      <c r="P152" s="358"/>
      <c r="Q152" s="358"/>
      <c r="R152" s="149">
        <f t="shared" si="32"/>
        <v>0</v>
      </c>
    </row>
    <row r="153" spans="1:19" s="129" customFormat="1" ht="15.75" x14ac:dyDescent="0.2">
      <c r="A153" s="142"/>
      <c r="B153" s="327" t="s">
        <v>702</v>
      </c>
      <c r="C153" s="343" t="s">
        <v>235</v>
      </c>
      <c r="D153" s="306" t="s">
        <v>210</v>
      </c>
      <c r="E153" s="365" t="s">
        <v>171</v>
      </c>
      <c r="F153" s="145">
        <f>G153+J153</f>
        <v>0</v>
      </c>
      <c r="G153" s="156"/>
      <c r="H153" s="156"/>
      <c r="I153" s="156"/>
      <c r="J153" s="156"/>
      <c r="K153" s="366">
        <f t="shared" si="31"/>
        <v>50000</v>
      </c>
      <c r="L153" s="156">
        <v>50000</v>
      </c>
      <c r="M153" s="358"/>
      <c r="N153" s="359"/>
      <c r="O153" s="358"/>
      <c r="P153" s="358"/>
      <c r="Q153" s="156">
        <v>50000</v>
      </c>
      <c r="R153" s="149">
        <f t="shared" si="32"/>
        <v>50000</v>
      </c>
    </row>
    <row r="154" spans="1:19" s="129" customFormat="1" ht="48" thickBot="1" x14ac:dyDescent="0.25">
      <c r="A154" s="142"/>
      <c r="B154" s="324" t="s">
        <v>703</v>
      </c>
      <c r="C154" s="151" t="s">
        <v>236</v>
      </c>
      <c r="D154" s="306" t="s">
        <v>210</v>
      </c>
      <c r="E154" s="335" t="s">
        <v>460</v>
      </c>
      <c r="F154" s="145">
        <f>G154+J154</f>
        <v>0</v>
      </c>
      <c r="G154" s="156"/>
      <c r="H154" s="156"/>
      <c r="I154" s="156"/>
      <c r="J154" s="156"/>
      <c r="K154" s="366">
        <f t="shared" si="31"/>
        <v>100000</v>
      </c>
      <c r="L154" s="156">
        <v>100000</v>
      </c>
      <c r="M154" s="358"/>
      <c r="N154" s="359"/>
      <c r="O154" s="358"/>
      <c r="P154" s="358"/>
      <c r="Q154" s="156">
        <f>L154</f>
        <v>100000</v>
      </c>
      <c r="R154" s="149">
        <f t="shared" si="32"/>
        <v>100000</v>
      </c>
    </row>
    <row r="155" spans="1:19" s="129" customFormat="1" ht="33.75" customHeight="1" thickBot="1" x14ac:dyDescent="0.25">
      <c r="A155" s="142"/>
      <c r="B155" s="157" t="s">
        <v>491</v>
      </c>
      <c r="C155" s="158" t="s">
        <v>491</v>
      </c>
      <c r="D155" s="188" t="s">
        <v>491</v>
      </c>
      <c r="E155" s="367" t="s">
        <v>704</v>
      </c>
      <c r="F155" s="368">
        <f t="shared" ref="F155:R155" si="35">F12+F86+F136+F149+F112</f>
        <v>89250185.709999993</v>
      </c>
      <c r="G155" s="368">
        <f t="shared" si="35"/>
        <v>89250185.709999993</v>
      </c>
      <c r="H155" s="368">
        <f t="shared" si="35"/>
        <v>61910051.32</v>
      </c>
      <c r="I155" s="368">
        <f t="shared" si="35"/>
        <v>2817702.8699999992</v>
      </c>
      <c r="J155" s="368">
        <f t="shared" si="35"/>
        <v>0</v>
      </c>
      <c r="K155" s="368">
        <f t="shared" si="35"/>
        <v>8279290.6000000006</v>
      </c>
      <c r="L155" s="368">
        <f t="shared" si="35"/>
        <v>856502.99</v>
      </c>
      <c r="M155" s="368">
        <f t="shared" si="35"/>
        <v>0</v>
      </c>
      <c r="N155" s="369">
        <f t="shared" si="35"/>
        <v>1425648.47</v>
      </c>
      <c r="O155" s="368">
        <f t="shared" si="35"/>
        <v>154944.03</v>
      </c>
      <c r="P155" s="368">
        <f t="shared" si="35"/>
        <v>18441.8</v>
      </c>
      <c r="Q155" s="368">
        <f t="shared" si="35"/>
        <v>6853642.1299999999</v>
      </c>
      <c r="R155" s="370">
        <f t="shared" si="35"/>
        <v>97529476.310000002</v>
      </c>
      <c r="S155" s="339">
        <f>R87/R155*100</f>
        <v>63.084605780551641</v>
      </c>
    </row>
    <row r="156" spans="1:19" s="129" customFormat="1" ht="32.25" thickBot="1" x14ac:dyDescent="0.25">
      <c r="A156" s="142"/>
      <c r="B156" s="157" t="s">
        <v>491</v>
      </c>
      <c r="C156" s="158" t="s">
        <v>491</v>
      </c>
      <c r="D156" s="188" t="s">
        <v>491</v>
      </c>
      <c r="E156" s="367" t="s">
        <v>492</v>
      </c>
      <c r="F156" s="368">
        <f>F88+F79+F91</f>
        <v>29753225.350000001</v>
      </c>
      <c r="G156" s="368">
        <f t="shared" ref="G156:S156" si="36">G88+G79+G91</f>
        <v>29753225.350000001</v>
      </c>
      <c r="H156" s="368">
        <f t="shared" si="36"/>
        <v>24348993</v>
      </c>
      <c r="I156" s="368">
        <f t="shared" si="36"/>
        <v>0</v>
      </c>
      <c r="J156" s="368">
        <f t="shared" si="36"/>
        <v>0</v>
      </c>
      <c r="K156" s="368">
        <f t="shared" si="36"/>
        <v>0</v>
      </c>
      <c r="L156" s="368">
        <f t="shared" si="36"/>
        <v>0</v>
      </c>
      <c r="M156" s="368">
        <f t="shared" si="36"/>
        <v>0</v>
      </c>
      <c r="N156" s="368">
        <f t="shared" si="36"/>
        <v>0</v>
      </c>
      <c r="O156" s="368">
        <f t="shared" si="36"/>
        <v>0</v>
      </c>
      <c r="P156" s="368">
        <f t="shared" si="36"/>
        <v>0</v>
      </c>
      <c r="Q156" s="368">
        <f t="shared" si="36"/>
        <v>0</v>
      </c>
      <c r="R156" s="368">
        <f t="shared" si="36"/>
        <v>29753225.350000001</v>
      </c>
      <c r="S156" s="368">
        <f t="shared" si="36"/>
        <v>73.862856949034565</v>
      </c>
    </row>
    <row r="157" spans="1:19" s="129" customFormat="1" ht="32.25" thickBot="1" x14ac:dyDescent="0.25">
      <c r="A157" s="142"/>
      <c r="B157" s="157" t="s">
        <v>491</v>
      </c>
      <c r="C157" s="158" t="s">
        <v>491</v>
      </c>
      <c r="D157" s="188" t="s">
        <v>491</v>
      </c>
      <c r="E157" s="367" t="s">
        <v>508</v>
      </c>
      <c r="F157" s="368">
        <f>F16+F89+F90+F92+F114+F115</f>
        <v>3464296.08</v>
      </c>
      <c r="G157" s="368">
        <f t="shared" ref="G157:R157" si="37">G16+G89+G90+G92+G114+G115</f>
        <v>3464296.08</v>
      </c>
      <c r="H157" s="368">
        <f t="shared" si="37"/>
        <v>600642.09</v>
      </c>
      <c r="I157" s="368">
        <f t="shared" si="37"/>
        <v>0</v>
      </c>
      <c r="J157" s="368">
        <f t="shared" si="37"/>
        <v>0</v>
      </c>
      <c r="K157" s="368">
        <f t="shared" si="37"/>
        <v>0</v>
      </c>
      <c r="L157" s="368">
        <f t="shared" si="37"/>
        <v>0</v>
      </c>
      <c r="M157" s="368">
        <f t="shared" si="37"/>
        <v>0</v>
      </c>
      <c r="N157" s="368">
        <f t="shared" si="37"/>
        <v>0</v>
      </c>
      <c r="O157" s="368">
        <f t="shared" si="37"/>
        <v>0</v>
      </c>
      <c r="P157" s="368">
        <f t="shared" si="37"/>
        <v>0</v>
      </c>
      <c r="Q157" s="368">
        <f t="shared" si="37"/>
        <v>0</v>
      </c>
      <c r="R157" s="368">
        <f t="shared" si="37"/>
        <v>3464296.08</v>
      </c>
    </row>
    <row r="158" spans="1:19" s="129" customFormat="1" ht="51.75" customHeight="1" x14ac:dyDescent="0.25">
      <c r="A158" s="142"/>
      <c r="B158" s="123"/>
      <c r="C158" s="142"/>
      <c r="D158" s="142"/>
      <c r="E158" s="371"/>
      <c r="F158" s="123" t="s">
        <v>493</v>
      </c>
      <c r="G158" s="372"/>
      <c r="H158" s="373"/>
      <c r="I158" s="373"/>
      <c r="J158" s="373"/>
      <c r="K158" s="374"/>
      <c r="L158" s="374"/>
      <c r="M158" s="375"/>
      <c r="N158" s="376"/>
      <c r="O158" s="377"/>
      <c r="Q158" s="371"/>
      <c r="R158" s="159"/>
    </row>
    <row r="159" spans="1:19" x14ac:dyDescent="0.2">
      <c r="F159" s="160"/>
      <c r="G159" s="160"/>
      <c r="K159" s="378"/>
      <c r="R159" s="380"/>
    </row>
    <row r="160" spans="1:19" x14ac:dyDescent="0.2">
      <c r="F160" s="160"/>
      <c r="K160" s="378"/>
    </row>
  </sheetData>
  <mergeCells count="17">
    <mergeCell ref="M9:M10"/>
    <mergeCell ref="O9:P9"/>
    <mergeCell ref="N1:P1"/>
    <mergeCell ref="B4:S4"/>
    <mergeCell ref="B8:B10"/>
    <mergeCell ref="C8:C10"/>
    <mergeCell ref="D8:D10"/>
    <mergeCell ref="E8:E10"/>
    <mergeCell ref="F8:J8"/>
    <mergeCell ref="K8:Q8"/>
    <mergeCell ref="R8:R10"/>
    <mergeCell ref="F9:F10"/>
    <mergeCell ref="Q9:Q10"/>
    <mergeCell ref="G9:G10"/>
    <mergeCell ref="H9:I9"/>
    <mergeCell ref="J9:J10"/>
    <mergeCell ref="K9:K10"/>
  </mergeCells>
  <printOptions horizontalCentered="1"/>
  <pageMargins left="0.78740157480314965" right="0.78740157480314965" top="1.1811023622047245" bottom="0.39370078740157483" header="0.51181102362204722" footer="0.31496062992125984"/>
  <pageSetup paperSize="9" scale="59" fitToHeight="5" orientation="landscape" horizontalDpi="300" verticalDpi="300" r:id="rId1"/>
  <headerFooter alignWithMargins="0">
    <oddFooter>&amp;R&amp;P</oddFooter>
  </headerFooter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view="pageBreakPreview" topLeftCell="A108" zoomScaleNormal="100" zoomScaleSheetLayoutView="100" workbookViewId="0">
      <selection activeCell="K131" sqref="K131"/>
    </sheetView>
  </sheetViews>
  <sheetFormatPr defaultRowHeight="12.75" x14ac:dyDescent="0.2"/>
  <cols>
    <col min="1" max="1" width="5.140625" customWidth="1"/>
    <col min="2" max="2" width="42.5703125" customWidth="1"/>
    <col min="3" max="3" width="10.140625" customWidth="1"/>
    <col min="4" max="4" width="10.28515625" style="51" customWidth="1"/>
    <col min="5" max="5" width="10" style="51" customWidth="1"/>
    <col min="6" max="6" width="10.28515625" customWidth="1"/>
  </cols>
  <sheetData>
    <row r="1" spans="1:7" x14ac:dyDescent="0.2">
      <c r="D1" s="193" t="s">
        <v>494</v>
      </c>
      <c r="E1" s="193"/>
    </row>
    <row r="2" spans="1:7" x14ac:dyDescent="0.2">
      <c r="D2" s="166" t="s">
        <v>721</v>
      </c>
      <c r="E2" s="166"/>
      <c r="F2" s="202"/>
    </row>
    <row r="3" spans="1:7" x14ac:dyDescent="0.2">
      <c r="D3" s="220" t="s">
        <v>724</v>
      </c>
      <c r="E3" s="166"/>
      <c r="F3" s="202"/>
    </row>
    <row r="4" spans="1:7" ht="15" customHeight="1" x14ac:dyDescent="0.2">
      <c r="A4" s="440" t="s">
        <v>706</v>
      </c>
      <c r="B4" s="441"/>
      <c r="C4" s="441"/>
      <c r="D4" s="441"/>
      <c r="E4" s="441"/>
      <c r="F4" s="441"/>
      <c r="G4" s="441"/>
    </row>
    <row r="5" spans="1:7" ht="13.5" thickBot="1" x14ac:dyDescent="0.25">
      <c r="B5" s="440"/>
      <c r="C5" s="442"/>
      <c r="D5" s="442"/>
      <c r="E5" s="442"/>
      <c r="F5" s="442"/>
      <c r="G5" s="201"/>
    </row>
    <row r="6" spans="1:7" x14ac:dyDescent="0.2">
      <c r="A6" s="87"/>
      <c r="B6" s="88"/>
      <c r="C6" s="89" t="s">
        <v>49</v>
      </c>
      <c r="D6" s="203" t="s">
        <v>49</v>
      </c>
      <c r="E6" s="204"/>
      <c r="F6" s="89" t="s">
        <v>50</v>
      </c>
      <c r="G6" s="90" t="s">
        <v>51</v>
      </c>
    </row>
    <row r="7" spans="1:7" x14ac:dyDescent="0.2">
      <c r="A7" s="91" t="s">
        <v>52</v>
      </c>
      <c r="B7" s="92" t="s">
        <v>63</v>
      </c>
      <c r="C7" s="93" t="s">
        <v>53</v>
      </c>
      <c r="D7" s="205" t="s">
        <v>101</v>
      </c>
      <c r="E7" s="205" t="s">
        <v>54</v>
      </c>
      <c r="F7" s="93" t="s">
        <v>55</v>
      </c>
      <c r="G7" s="94" t="s">
        <v>56</v>
      </c>
    </row>
    <row r="8" spans="1:7" x14ac:dyDescent="0.2">
      <c r="A8" s="95"/>
      <c r="B8" s="96"/>
      <c r="C8" s="93"/>
      <c r="D8" s="205" t="s">
        <v>102</v>
      </c>
      <c r="E8" s="206"/>
      <c r="F8" s="93" t="s">
        <v>57</v>
      </c>
      <c r="G8" s="94" t="s">
        <v>58</v>
      </c>
    </row>
    <row r="9" spans="1:7" x14ac:dyDescent="0.2">
      <c r="A9" s="443" t="s">
        <v>2</v>
      </c>
      <c r="B9" s="444"/>
      <c r="C9" s="444"/>
      <c r="D9" s="444"/>
      <c r="E9" s="444"/>
      <c r="F9" s="444"/>
      <c r="G9" s="445"/>
    </row>
    <row r="10" spans="1:7" ht="63.75" x14ac:dyDescent="0.2">
      <c r="A10" s="77" t="s">
        <v>209</v>
      </c>
      <c r="B10" s="31" t="s">
        <v>255</v>
      </c>
      <c r="C10" s="29">
        <v>18709000</v>
      </c>
      <c r="D10" s="35">
        <v>16648668</v>
      </c>
      <c r="E10" s="35">
        <v>7503269.5300000003</v>
      </c>
      <c r="F10" s="79">
        <f>E10/C10*100</f>
        <v>40.105134053129511</v>
      </c>
      <c r="G10" s="471">
        <f>E10/D10*100</f>
        <v>45.068287324847851</v>
      </c>
    </row>
    <row r="11" spans="1:7" ht="38.25" x14ac:dyDescent="0.2">
      <c r="A11" s="77" t="s">
        <v>586</v>
      </c>
      <c r="B11" s="31" t="s">
        <v>587</v>
      </c>
      <c r="C11" s="29">
        <v>3395000</v>
      </c>
      <c r="D11" s="35">
        <v>5745333</v>
      </c>
      <c r="E11" s="35">
        <v>2209019.62</v>
      </c>
      <c r="F11" s="79">
        <f t="shared" ref="F11:F66" si="0">E11/C11*100</f>
        <v>65.066851840942562</v>
      </c>
      <c r="G11" s="471">
        <f t="shared" ref="G11:G66" si="1">E11/D11*100</f>
        <v>38.448939687220914</v>
      </c>
    </row>
    <row r="12" spans="1:7" x14ac:dyDescent="0.2">
      <c r="A12" s="77" t="s">
        <v>210</v>
      </c>
      <c r="B12" s="31" t="s">
        <v>390</v>
      </c>
      <c r="C12" s="29">
        <v>278000</v>
      </c>
      <c r="D12" s="35">
        <v>316360</v>
      </c>
      <c r="E12" s="35">
        <v>64816.97</v>
      </c>
      <c r="F12" s="79">
        <f t="shared" si="0"/>
        <v>23.315456834532373</v>
      </c>
      <c r="G12" s="471">
        <f t="shared" si="1"/>
        <v>20.488358199519535</v>
      </c>
    </row>
    <row r="13" spans="1:7" hidden="1" x14ac:dyDescent="0.2">
      <c r="A13" s="77" t="s">
        <v>541</v>
      </c>
      <c r="B13" s="189" t="s">
        <v>542</v>
      </c>
      <c r="C13" s="29"/>
      <c r="D13" s="35"/>
      <c r="E13" s="35"/>
      <c r="F13" s="79" t="e">
        <f t="shared" si="0"/>
        <v>#DIV/0!</v>
      </c>
      <c r="G13" s="471" t="e">
        <f t="shared" si="1"/>
        <v>#DIV/0!</v>
      </c>
    </row>
    <row r="14" spans="1:7" x14ac:dyDescent="0.2">
      <c r="A14" s="77" t="s">
        <v>136</v>
      </c>
      <c r="B14" s="31" t="s">
        <v>588</v>
      </c>
      <c r="C14" s="29">
        <v>29564261</v>
      </c>
      <c r="D14" s="35">
        <v>29544073</v>
      </c>
      <c r="E14" s="35">
        <v>13102716.630000001</v>
      </c>
      <c r="F14" s="79">
        <f t="shared" si="0"/>
        <v>44.319445799778322</v>
      </c>
      <c r="G14" s="471">
        <f t="shared" si="1"/>
        <v>44.349730079532371</v>
      </c>
    </row>
    <row r="15" spans="1:7" ht="30.75" customHeight="1" x14ac:dyDescent="0.2">
      <c r="A15" s="77" t="s">
        <v>590</v>
      </c>
      <c r="B15" s="31" t="s">
        <v>589</v>
      </c>
      <c r="C15" s="29">
        <v>21866553</v>
      </c>
      <c r="D15" s="35">
        <v>22612471</v>
      </c>
      <c r="E15" s="35">
        <v>9946404.2599999998</v>
      </c>
      <c r="F15" s="79">
        <f t="shared" si="0"/>
        <v>45.486841295928073</v>
      </c>
      <c r="G15" s="471">
        <f t="shared" si="1"/>
        <v>43.986366018998986</v>
      </c>
    </row>
    <row r="16" spans="1:7" ht="31.5" customHeight="1" x14ac:dyDescent="0.2">
      <c r="A16" s="77" t="s">
        <v>591</v>
      </c>
      <c r="B16" s="31" t="s">
        <v>589</v>
      </c>
      <c r="C16" s="29">
        <v>48655900</v>
      </c>
      <c r="D16" s="35">
        <v>51554900</v>
      </c>
      <c r="E16" s="35">
        <v>28371862.98</v>
      </c>
      <c r="F16" s="79">
        <f t="shared" si="0"/>
        <v>58.311248954391971</v>
      </c>
      <c r="G16" s="471">
        <f t="shared" si="1"/>
        <v>55.032330544720288</v>
      </c>
    </row>
    <row r="17" spans="1:7" ht="31.5" customHeight="1" x14ac:dyDescent="0.2">
      <c r="A17" s="77" t="s">
        <v>708</v>
      </c>
      <c r="B17" s="31" t="s">
        <v>629</v>
      </c>
      <c r="C17" s="29">
        <v>0</v>
      </c>
      <c r="D17" s="35">
        <v>1381362.37</v>
      </c>
      <c r="E17" s="35">
        <v>1381362.37</v>
      </c>
      <c r="F17" s="79">
        <v>0</v>
      </c>
      <c r="G17" s="471">
        <f t="shared" si="1"/>
        <v>100</v>
      </c>
    </row>
    <row r="18" spans="1:7" ht="38.25" x14ac:dyDescent="0.2">
      <c r="A18" s="77" t="s">
        <v>592</v>
      </c>
      <c r="B18" s="31" t="s">
        <v>593</v>
      </c>
      <c r="C18" s="29">
        <v>5791362</v>
      </c>
      <c r="D18" s="35">
        <v>5784460</v>
      </c>
      <c r="E18" s="35">
        <v>2635592.81</v>
      </c>
      <c r="F18" s="79">
        <f t="shared" si="0"/>
        <v>45.509032417590198</v>
      </c>
      <c r="G18" s="471">
        <f t="shared" si="1"/>
        <v>45.563333656037038</v>
      </c>
    </row>
    <row r="19" spans="1:7" x14ac:dyDescent="0.2">
      <c r="A19" s="77" t="s">
        <v>594</v>
      </c>
      <c r="B19" s="31" t="s">
        <v>595</v>
      </c>
      <c r="C19" s="29">
        <v>4313334</v>
      </c>
      <c r="D19" s="35">
        <v>4313334</v>
      </c>
      <c r="E19" s="35">
        <v>2402458.6</v>
      </c>
      <c r="F19" s="79">
        <f t="shared" si="0"/>
        <v>55.69841333873056</v>
      </c>
      <c r="G19" s="471">
        <f t="shared" si="1"/>
        <v>55.69841333873056</v>
      </c>
    </row>
    <row r="20" spans="1:7" ht="25.5" x14ac:dyDescent="0.2">
      <c r="A20" s="77" t="s">
        <v>596</v>
      </c>
      <c r="B20" s="31" t="s">
        <v>472</v>
      </c>
      <c r="C20" s="29">
        <v>7220788</v>
      </c>
      <c r="D20" s="35">
        <v>7235826</v>
      </c>
      <c r="E20" s="35">
        <v>2990281.86</v>
      </c>
      <c r="F20" s="79">
        <f t="shared" si="0"/>
        <v>41.412126488133985</v>
      </c>
      <c r="G20" s="471">
        <f t="shared" si="1"/>
        <v>41.326060908595643</v>
      </c>
    </row>
    <row r="21" spans="1:7" x14ac:dyDescent="0.2">
      <c r="A21" s="77" t="s">
        <v>597</v>
      </c>
      <c r="B21" s="31" t="s">
        <v>473</v>
      </c>
      <c r="C21" s="29">
        <v>455178</v>
      </c>
      <c r="D21" s="35">
        <v>456988</v>
      </c>
      <c r="E21" s="35">
        <v>168988.6</v>
      </c>
      <c r="F21" s="79">
        <f t="shared" si="0"/>
        <v>37.125827698175222</v>
      </c>
      <c r="G21" s="471">
        <f t="shared" si="1"/>
        <v>36.9787828126778</v>
      </c>
    </row>
    <row r="22" spans="1:7" ht="25.5" x14ac:dyDescent="0.2">
      <c r="A22" s="77" t="s">
        <v>598</v>
      </c>
      <c r="B22" s="31" t="s">
        <v>605</v>
      </c>
      <c r="C22" s="29">
        <v>20000</v>
      </c>
      <c r="D22" s="35">
        <v>20000</v>
      </c>
      <c r="E22" s="35">
        <v>138.1</v>
      </c>
      <c r="F22" s="79">
        <f t="shared" si="0"/>
        <v>0.6905</v>
      </c>
      <c r="G22" s="471">
        <f t="shared" si="1"/>
        <v>0.6905</v>
      </c>
    </row>
    <row r="23" spans="1:7" ht="25.5" x14ac:dyDescent="0.2">
      <c r="A23" s="77" t="s">
        <v>599</v>
      </c>
      <c r="B23" s="31" t="s">
        <v>606</v>
      </c>
      <c r="C23" s="29">
        <v>784740</v>
      </c>
      <c r="D23" s="35">
        <v>784740</v>
      </c>
      <c r="E23" s="35">
        <v>335964.94</v>
      </c>
      <c r="F23" s="79">
        <f t="shared" si="0"/>
        <v>42.812261385936743</v>
      </c>
      <c r="G23" s="471">
        <f t="shared" si="1"/>
        <v>42.812261385936743</v>
      </c>
    </row>
    <row r="24" spans="1:7" ht="28.5" customHeight="1" x14ac:dyDescent="0.2">
      <c r="A24" s="77" t="s">
        <v>600</v>
      </c>
      <c r="B24" s="31" t="s">
        <v>607</v>
      </c>
      <c r="C24" s="29">
        <v>835199</v>
      </c>
      <c r="D24" s="35">
        <v>835199</v>
      </c>
      <c r="E24" s="35">
        <v>255835.55</v>
      </c>
      <c r="F24" s="79">
        <f t="shared" si="0"/>
        <v>30.631687777403947</v>
      </c>
      <c r="G24" s="471">
        <f t="shared" si="1"/>
        <v>30.631687777403947</v>
      </c>
    </row>
    <row r="25" spans="1:7" ht="51" x14ac:dyDescent="0.2">
      <c r="A25" s="77" t="s">
        <v>601</v>
      </c>
      <c r="B25" s="31" t="s">
        <v>608</v>
      </c>
      <c r="C25" s="29">
        <v>411019</v>
      </c>
      <c r="D25" s="35">
        <v>411019</v>
      </c>
      <c r="E25" s="35">
        <v>202023.5</v>
      </c>
      <c r="F25" s="79">
        <f t="shared" si="0"/>
        <v>49.151864025750633</v>
      </c>
      <c r="G25" s="471">
        <f t="shared" si="1"/>
        <v>49.151864025750633</v>
      </c>
    </row>
    <row r="26" spans="1:7" ht="51" x14ac:dyDescent="0.2">
      <c r="A26" s="77" t="s">
        <v>709</v>
      </c>
      <c r="B26" s="31" t="s">
        <v>710</v>
      </c>
      <c r="C26" s="29">
        <v>0</v>
      </c>
      <c r="D26" s="35">
        <v>76416.22</v>
      </c>
      <c r="E26" s="35">
        <v>76416.22</v>
      </c>
      <c r="F26" s="79">
        <v>0</v>
      </c>
      <c r="G26" s="471">
        <f t="shared" si="1"/>
        <v>100</v>
      </c>
    </row>
    <row r="27" spans="1:7" ht="25.5" x14ac:dyDescent="0.2">
      <c r="A27" s="77" t="s">
        <v>602</v>
      </c>
      <c r="B27" s="31" t="s">
        <v>609</v>
      </c>
      <c r="C27" s="29">
        <v>0</v>
      </c>
      <c r="D27" s="35">
        <v>5489669.1500000004</v>
      </c>
      <c r="E27" s="35">
        <v>1779890.67</v>
      </c>
      <c r="F27" s="79">
        <v>0</v>
      </c>
      <c r="G27" s="471">
        <f t="shared" si="1"/>
        <v>32.422548998239719</v>
      </c>
    </row>
    <row r="28" spans="1:7" ht="38.25" x14ac:dyDescent="0.2">
      <c r="A28" s="77" t="s">
        <v>603</v>
      </c>
      <c r="B28" s="31" t="s">
        <v>610</v>
      </c>
      <c r="C28" s="29">
        <v>0</v>
      </c>
      <c r="D28" s="35">
        <v>3283269</v>
      </c>
      <c r="E28" s="35">
        <v>2026334.66</v>
      </c>
      <c r="F28" s="79">
        <v>0</v>
      </c>
      <c r="G28" s="471">
        <f t="shared" si="1"/>
        <v>61.716985723679663</v>
      </c>
    </row>
    <row r="29" spans="1:7" ht="26.25" customHeight="1" x14ac:dyDescent="0.2">
      <c r="A29" s="77" t="s">
        <v>604</v>
      </c>
      <c r="B29" s="31" t="s">
        <v>611</v>
      </c>
      <c r="C29" s="29">
        <v>617800</v>
      </c>
      <c r="D29" s="35">
        <v>617800</v>
      </c>
      <c r="E29" s="35">
        <v>534082.84</v>
      </c>
      <c r="F29" s="79">
        <f t="shared" si="0"/>
        <v>86.449148591777274</v>
      </c>
      <c r="G29" s="471">
        <f t="shared" si="1"/>
        <v>86.449148591777274</v>
      </c>
    </row>
    <row r="30" spans="1:7" ht="25.5" x14ac:dyDescent="0.2">
      <c r="A30" s="77" t="s">
        <v>612</v>
      </c>
      <c r="B30" s="31" t="s">
        <v>615</v>
      </c>
      <c r="C30" s="29">
        <v>12000</v>
      </c>
      <c r="D30" s="35">
        <v>12000</v>
      </c>
      <c r="E30" s="35">
        <v>3225.49</v>
      </c>
      <c r="F30" s="79">
        <f t="shared" si="0"/>
        <v>26.87908333333333</v>
      </c>
      <c r="G30" s="471">
        <f t="shared" si="1"/>
        <v>26.87908333333333</v>
      </c>
    </row>
    <row r="31" spans="1:7" ht="51" x14ac:dyDescent="0.2">
      <c r="A31" s="77" t="s">
        <v>300</v>
      </c>
      <c r="B31" s="31" t="s">
        <v>392</v>
      </c>
      <c r="C31" s="29">
        <v>5512284</v>
      </c>
      <c r="D31" s="35">
        <v>5601784</v>
      </c>
      <c r="E31" s="35">
        <v>2581706.58</v>
      </c>
      <c r="F31" s="79">
        <f t="shared" si="0"/>
        <v>46.835514643294864</v>
      </c>
      <c r="G31" s="471">
        <f t="shared" si="1"/>
        <v>46.087221142407493</v>
      </c>
    </row>
    <row r="32" spans="1:7" ht="25.5" x14ac:dyDescent="0.2">
      <c r="A32" s="77" t="s">
        <v>154</v>
      </c>
      <c r="B32" s="31" t="s">
        <v>634</v>
      </c>
      <c r="C32" s="29">
        <v>23000</v>
      </c>
      <c r="D32" s="35">
        <v>23000</v>
      </c>
      <c r="E32" s="35">
        <v>14238</v>
      </c>
      <c r="F32" s="79">
        <f t="shared" si="0"/>
        <v>61.904347826086962</v>
      </c>
      <c r="G32" s="471">
        <f t="shared" si="1"/>
        <v>61.904347826086962</v>
      </c>
    </row>
    <row r="33" spans="1:7" ht="25.5" x14ac:dyDescent="0.2">
      <c r="A33" s="77" t="s">
        <v>215</v>
      </c>
      <c r="B33" s="31" t="s">
        <v>616</v>
      </c>
      <c r="C33" s="29">
        <v>681667</v>
      </c>
      <c r="D33" s="35">
        <v>791467</v>
      </c>
      <c r="E33" s="35">
        <v>333686.24</v>
      </c>
      <c r="F33" s="79">
        <f t="shared" si="0"/>
        <v>48.951502713201606</v>
      </c>
      <c r="G33" s="471">
        <f t="shared" si="1"/>
        <v>42.160474157482241</v>
      </c>
    </row>
    <row r="34" spans="1:7" x14ac:dyDescent="0.2">
      <c r="A34" s="77" t="s">
        <v>496</v>
      </c>
      <c r="B34" s="31" t="s">
        <v>501</v>
      </c>
      <c r="C34" s="29">
        <v>20000</v>
      </c>
      <c r="D34" s="35">
        <v>20000</v>
      </c>
      <c r="E34" s="35">
        <v>3073</v>
      </c>
      <c r="F34" s="79">
        <f t="shared" si="0"/>
        <v>15.365</v>
      </c>
      <c r="G34" s="471">
        <f t="shared" si="1"/>
        <v>15.365</v>
      </c>
    </row>
    <row r="35" spans="1:7" ht="63.75" x14ac:dyDescent="0.2">
      <c r="A35" s="77" t="s">
        <v>216</v>
      </c>
      <c r="B35" s="31" t="s">
        <v>246</v>
      </c>
      <c r="C35" s="29">
        <v>390000</v>
      </c>
      <c r="D35" s="35">
        <v>390000</v>
      </c>
      <c r="E35" s="35">
        <v>0</v>
      </c>
      <c r="F35" s="79">
        <f t="shared" si="0"/>
        <v>0</v>
      </c>
      <c r="G35" s="471">
        <f t="shared" si="1"/>
        <v>0</v>
      </c>
    </row>
    <row r="36" spans="1:7" ht="63.75" x14ac:dyDescent="0.2">
      <c r="A36" s="77" t="s">
        <v>613</v>
      </c>
      <c r="B36" s="31" t="s">
        <v>617</v>
      </c>
      <c r="C36" s="29">
        <v>43467</v>
      </c>
      <c r="D36" s="35">
        <v>98467</v>
      </c>
      <c r="E36" s="35">
        <v>39309</v>
      </c>
      <c r="F36" s="79">
        <f t="shared" si="0"/>
        <v>90.434122437711366</v>
      </c>
      <c r="G36" s="471">
        <f t="shared" si="1"/>
        <v>39.920988757654847</v>
      </c>
    </row>
    <row r="37" spans="1:7" ht="25.5" x14ac:dyDescent="0.2">
      <c r="A37" s="77" t="s">
        <v>217</v>
      </c>
      <c r="B37" s="31" t="s">
        <v>247</v>
      </c>
      <c r="C37" s="29">
        <v>40500</v>
      </c>
      <c r="D37" s="35">
        <v>40500</v>
      </c>
      <c r="E37" s="35">
        <v>17495.05</v>
      </c>
      <c r="F37" s="79">
        <f t="shared" si="0"/>
        <v>43.197654320987652</v>
      </c>
      <c r="G37" s="471">
        <f t="shared" si="1"/>
        <v>43.197654320987652</v>
      </c>
    </row>
    <row r="38" spans="1:7" ht="38.25" x14ac:dyDescent="0.2">
      <c r="A38" s="77" t="s">
        <v>614</v>
      </c>
      <c r="B38" s="31" t="s">
        <v>618</v>
      </c>
      <c r="C38" s="29">
        <v>0</v>
      </c>
      <c r="D38" s="35">
        <v>90000</v>
      </c>
      <c r="E38" s="35">
        <v>31304.02</v>
      </c>
      <c r="F38" s="79">
        <v>0</v>
      </c>
      <c r="G38" s="471">
        <f t="shared" si="1"/>
        <v>34.782244444444444</v>
      </c>
    </row>
    <row r="39" spans="1:7" x14ac:dyDescent="0.2">
      <c r="A39" s="77" t="s">
        <v>218</v>
      </c>
      <c r="B39" s="31" t="s">
        <v>403</v>
      </c>
      <c r="C39" s="29">
        <v>300000</v>
      </c>
      <c r="D39" s="35">
        <v>300000</v>
      </c>
      <c r="E39" s="35">
        <v>141943.73000000001</v>
      </c>
      <c r="F39" s="79">
        <f t="shared" si="0"/>
        <v>47.314576666666667</v>
      </c>
      <c r="G39" s="471">
        <f t="shared" si="1"/>
        <v>47.314576666666667</v>
      </c>
    </row>
    <row r="40" spans="1:7" ht="25.5" x14ac:dyDescent="0.2">
      <c r="A40" s="77" t="s">
        <v>219</v>
      </c>
      <c r="B40" s="31" t="s">
        <v>408</v>
      </c>
      <c r="C40" s="29">
        <v>714000</v>
      </c>
      <c r="D40" s="35">
        <v>794000</v>
      </c>
      <c r="E40" s="35">
        <v>272201.33</v>
      </c>
      <c r="F40" s="79">
        <f t="shared" si="0"/>
        <v>38.123435574229688</v>
      </c>
      <c r="G40" s="471">
        <f t="shared" si="1"/>
        <v>34.282283375314861</v>
      </c>
    </row>
    <row r="41" spans="1:7" x14ac:dyDescent="0.2">
      <c r="A41" s="77" t="s">
        <v>220</v>
      </c>
      <c r="B41" s="31" t="s">
        <v>257</v>
      </c>
      <c r="C41" s="29">
        <v>3277855</v>
      </c>
      <c r="D41" s="35">
        <v>3277855</v>
      </c>
      <c r="E41" s="35">
        <v>1552745.15</v>
      </c>
      <c r="F41" s="79">
        <f t="shared" si="0"/>
        <v>47.370769908980108</v>
      </c>
      <c r="G41" s="471">
        <f t="shared" si="1"/>
        <v>47.370769908980108</v>
      </c>
    </row>
    <row r="42" spans="1:7" x14ac:dyDescent="0.2">
      <c r="A42" s="77" t="s">
        <v>517</v>
      </c>
      <c r="B42" s="189" t="s">
        <v>518</v>
      </c>
      <c r="C42" s="29">
        <v>143298</v>
      </c>
      <c r="D42" s="35">
        <v>143298</v>
      </c>
      <c r="E42" s="35">
        <v>70246.98</v>
      </c>
      <c r="F42" s="79">
        <f t="shared" si="0"/>
        <v>49.021605325964074</v>
      </c>
      <c r="G42" s="471">
        <f t="shared" si="1"/>
        <v>49.021605325964074</v>
      </c>
    </row>
    <row r="43" spans="1:7" ht="38.25" x14ac:dyDescent="0.2">
      <c r="A43" s="77" t="s">
        <v>139</v>
      </c>
      <c r="B43" s="31" t="s">
        <v>619</v>
      </c>
      <c r="C43" s="29">
        <v>5850797</v>
      </c>
      <c r="D43" s="35">
        <v>6041797</v>
      </c>
      <c r="E43" s="35">
        <v>2573748.94</v>
      </c>
      <c r="F43" s="79">
        <f t="shared" si="0"/>
        <v>43.989715247341515</v>
      </c>
      <c r="G43" s="471">
        <f t="shared" si="1"/>
        <v>42.599063490547593</v>
      </c>
    </row>
    <row r="44" spans="1:7" s="51" customFormat="1" ht="25.5" x14ac:dyDescent="0.2">
      <c r="A44" s="78" t="s">
        <v>221</v>
      </c>
      <c r="B44" s="31" t="s">
        <v>620</v>
      </c>
      <c r="C44" s="35">
        <v>858650</v>
      </c>
      <c r="D44" s="35">
        <v>860150</v>
      </c>
      <c r="E44" s="35">
        <v>427860.02</v>
      </c>
      <c r="F44" s="79">
        <f t="shared" si="0"/>
        <v>49.829385663541608</v>
      </c>
      <c r="G44" s="471">
        <f t="shared" si="1"/>
        <v>49.742489100738247</v>
      </c>
    </row>
    <row r="45" spans="1:7" x14ac:dyDescent="0.2">
      <c r="A45" s="77" t="s">
        <v>222</v>
      </c>
      <c r="B45" s="31" t="s">
        <v>486</v>
      </c>
      <c r="C45" s="29">
        <v>42900</v>
      </c>
      <c r="D45" s="35">
        <v>42900</v>
      </c>
      <c r="E45" s="35">
        <v>3090</v>
      </c>
      <c r="F45" s="79">
        <f t="shared" si="0"/>
        <v>7.2027972027972025</v>
      </c>
      <c r="G45" s="471">
        <f t="shared" si="1"/>
        <v>7.2027972027972025</v>
      </c>
    </row>
    <row r="46" spans="1:7" ht="25.5" x14ac:dyDescent="0.2">
      <c r="A46" s="77" t="s">
        <v>140</v>
      </c>
      <c r="B46" s="31" t="s">
        <v>411</v>
      </c>
      <c r="C46" s="29">
        <v>400000</v>
      </c>
      <c r="D46" s="35">
        <v>400000</v>
      </c>
      <c r="E46" s="35">
        <v>154578</v>
      </c>
      <c r="F46" s="79">
        <f t="shared" si="0"/>
        <v>38.644500000000001</v>
      </c>
      <c r="G46" s="471">
        <f t="shared" si="1"/>
        <v>38.644500000000001</v>
      </c>
    </row>
    <row r="47" spans="1:7" ht="25.5" x14ac:dyDescent="0.2">
      <c r="A47" s="77" t="s">
        <v>141</v>
      </c>
      <c r="B47" s="31" t="s">
        <v>413</v>
      </c>
      <c r="C47" s="29">
        <v>3514320</v>
      </c>
      <c r="D47" s="35">
        <v>3514320</v>
      </c>
      <c r="E47" s="35">
        <v>1633257.37</v>
      </c>
      <c r="F47" s="79">
        <f t="shared" si="0"/>
        <v>46.47434980309135</v>
      </c>
      <c r="G47" s="471">
        <f t="shared" si="1"/>
        <v>46.47434980309135</v>
      </c>
    </row>
    <row r="48" spans="1:7" ht="25.5" x14ac:dyDescent="0.2">
      <c r="A48" s="77" t="s">
        <v>223</v>
      </c>
      <c r="B48" s="31" t="s">
        <v>416</v>
      </c>
      <c r="C48" s="29">
        <v>50000</v>
      </c>
      <c r="D48" s="35">
        <v>685000</v>
      </c>
      <c r="E48" s="35">
        <v>608832</v>
      </c>
      <c r="F48" s="79">
        <f t="shared" si="0"/>
        <v>1217.664</v>
      </c>
      <c r="G48" s="471">
        <f t="shared" si="1"/>
        <v>88.880583941605835</v>
      </c>
    </row>
    <row r="49" spans="1:7" x14ac:dyDescent="0.2">
      <c r="A49" s="77" t="s">
        <v>224</v>
      </c>
      <c r="B49" s="31" t="s">
        <v>418</v>
      </c>
      <c r="C49" s="29">
        <v>730000</v>
      </c>
      <c r="D49" s="35">
        <v>730000</v>
      </c>
      <c r="E49" s="35">
        <v>302743.7</v>
      </c>
      <c r="F49" s="79">
        <f t="shared" si="0"/>
        <v>41.471739726027401</v>
      </c>
      <c r="G49" s="471">
        <f t="shared" si="1"/>
        <v>41.471739726027401</v>
      </c>
    </row>
    <row r="50" spans="1:7" ht="28.5" hidden="1" customHeight="1" x14ac:dyDescent="0.2">
      <c r="A50" s="77" t="s">
        <v>276</v>
      </c>
      <c r="B50" s="31" t="s">
        <v>277</v>
      </c>
      <c r="C50" s="29"/>
      <c r="D50" s="35"/>
      <c r="E50" s="35"/>
      <c r="F50" s="79" t="e">
        <f t="shared" si="0"/>
        <v>#DIV/0!</v>
      </c>
      <c r="G50" s="471" t="e">
        <f t="shared" si="1"/>
        <v>#DIV/0!</v>
      </c>
    </row>
    <row r="51" spans="1:7" ht="51" x14ac:dyDescent="0.2">
      <c r="A51" s="77" t="s">
        <v>225</v>
      </c>
      <c r="B51" s="31" t="s">
        <v>420</v>
      </c>
      <c r="C51" s="29">
        <v>0</v>
      </c>
      <c r="D51" s="35">
        <v>654170</v>
      </c>
      <c r="E51" s="35">
        <v>648400</v>
      </c>
      <c r="F51" s="79">
        <v>0</v>
      </c>
      <c r="G51" s="471">
        <f t="shared" si="1"/>
        <v>99.11796627787885</v>
      </c>
    </row>
    <row r="52" spans="1:7" x14ac:dyDescent="0.2">
      <c r="A52" s="77" t="s">
        <v>142</v>
      </c>
      <c r="B52" s="57" t="s">
        <v>252</v>
      </c>
      <c r="C52" s="29">
        <v>3695000</v>
      </c>
      <c r="D52" s="35">
        <v>3754640</v>
      </c>
      <c r="E52" s="35">
        <v>1699983.16</v>
      </c>
      <c r="F52" s="79">
        <f t="shared" si="0"/>
        <v>46.00766332882273</v>
      </c>
      <c r="G52" s="471">
        <f t="shared" si="1"/>
        <v>45.276861696460912</v>
      </c>
    </row>
    <row r="53" spans="1:7" ht="89.25" hidden="1" x14ac:dyDescent="0.2">
      <c r="A53" s="77" t="s">
        <v>226</v>
      </c>
      <c r="B53" s="31" t="s">
        <v>621</v>
      </c>
      <c r="C53" s="29"/>
      <c r="D53" s="35"/>
      <c r="E53" s="35"/>
      <c r="F53" s="79" t="e">
        <f t="shared" si="0"/>
        <v>#DIV/0!</v>
      </c>
      <c r="G53" s="471" t="e">
        <f t="shared" si="1"/>
        <v>#DIV/0!</v>
      </c>
    </row>
    <row r="54" spans="1:7" ht="25.5" x14ac:dyDescent="0.2">
      <c r="A54" s="77" t="s">
        <v>227</v>
      </c>
      <c r="B54" s="31" t="s">
        <v>426</v>
      </c>
      <c r="C54" s="29">
        <v>710000</v>
      </c>
      <c r="D54" s="35">
        <v>600200</v>
      </c>
      <c r="E54" s="35">
        <v>42926.239999999998</v>
      </c>
      <c r="F54" s="79">
        <f t="shared" si="0"/>
        <v>6.0459492957746477</v>
      </c>
      <c r="G54" s="471">
        <f t="shared" si="1"/>
        <v>7.1519893368877039</v>
      </c>
    </row>
    <row r="55" spans="1:7" x14ac:dyDescent="0.2">
      <c r="A55" s="77" t="s">
        <v>228</v>
      </c>
      <c r="B55" s="31" t="s">
        <v>429</v>
      </c>
      <c r="C55" s="29">
        <v>100000</v>
      </c>
      <c r="D55" s="35">
        <v>100000</v>
      </c>
      <c r="E55" s="35">
        <v>0</v>
      </c>
      <c r="F55" s="79">
        <f t="shared" si="0"/>
        <v>0</v>
      </c>
      <c r="G55" s="471">
        <f t="shared" si="1"/>
        <v>0</v>
      </c>
    </row>
    <row r="56" spans="1:7" ht="25.5" x14ac:dyDescent="0.2">
      <c r="A56" s="77" t="s">
        <v>278</v>
      </c>
      <c r="B56" s="31" t="s">
        <v>279</v>
      </c>
      <c r="C56" s="29">
        <v>49000</v>
      </c>
      <c r="D56" s="35">
        <v>49000</v>
      </c>
      <c r="E56" s="35">
        <v>0</v>
      </c>
      <c r="F56" s="79">
        <f t="shared" si="0"/>
        <v>0</v>
      </c>
      <c r="G56" s="471">
        <f t="shared" si="1"/>
        <v>0</v>
      </c>
    </row>
    <row r="57" spans="1:7" ht="38.25" x14ac:dyDescent="0.2">
      <c r="A57" s="77" t="s">
        <v>229</v>
      </c>
      <c r="B57" s="31" t="s">
        <v>254</v>
      </c>
      <c r="C57" s="29">
        <v>2545003</v>
      </c>
      <c r="D57" s="35">
        <v>534438</v>
      </c>
      <c r="E57" s="35">
        <v>0</v>
      </c>
      <c r="F57" s="79">
        <f t="shared" si="0"/>
        <v>0</v>
      </c>
      <c r="G57" s="471">
        <f t="shared" si="1"/>
        <v>0</v>
      </c>
    </row>
    <row r="58" spans="1:7" ht="25.5" x14ac:dyDescent="0.2">
      <c r="A58" s="77" t="s">
        <v>230</v>
      </c>
      <c r="B58" s="31" t="s">
        <v>623</v>
      </c>
      <c r="C58" s="29">
        <v>2000</v>
      </c>
      <c r="D58" s="35">
        <v>2000</v>
      </c>
      <c r="E58" s="35">
        <v>0</v>
      </c>
      <c r="F58" s="79">
        <f t="shared" si="0"/>
        <v>0</v>
      </c>
      <c r="G58" s="471">
        <f t="shared" si="1"/>
        <v>0</v>
      </c>
    </row>
    <row r="59" spans="1:7" ht="25.5" x14ac:dyDescent="0.2">
      <c r="A59" s="77" t="s">
        <v>280</v>
      </c>
      <c r="B59" s="31" t="s">
        <v>624</v>
      </c>
      <c r="C59" s="29">
        <v>15000</v>
      </c>
      <c r="D59" s="35">
        <v>15000</v>
      </c>
      <c r="E59" s="35">
        <v>0</v>
      </c>
      <c r="F59" s="79">
        <f t="shared" si="0"/>
        <v>0</v>
      </c>
      <c r="G59" s="471">
        <f t="shared" si="1"/>
        <v>0</v>
      </c>
    </row>
    <row r="60" spans="1:7" ht="25.5" x14ac:dyDescent="0.2">
      <c r="A60" s="77" t="s">
        <v>231</v>
      </c>
      <c r="B60" s="31" t="s">
        <v>442</v>
      </c>
      <c r="C60" s="29">
        <v>52000</v>
      </c>
      <c r="D60" s="35">
        <v>52000</v>
      </c>
      <c r="E60" s="35">
        <v>24000</v>
      </c>
      <c r="F60" s="79">
        <f t="shared" si="0"/>
        <v>46.153846153846153</v>
      </c>
      <c r="G60" s="471">
        <f t="shared" si="1"/>
        <v>46.153846153846153</v>
      </c>
    </row>
    <row r="61" spans="1:7" x14ac:dyDescent="0.2">
      <c r="A61" s="77" t="s">
        <v>519</v>
      </c>
      <c r="B61" s="189" t="s">
        <v>520</v>
      </c>
      <c r="C61" s="29">
        <v>0</v>
      </c>
      <c r="D61" s="35">
        <v>74000</v>
      </c>
      <c r="E61" s="35">
        <v>7200</v>
      </c>
      <c r="F61" s="79">
        <v>0</v>
      </c>
      <c r="G61" s="471">
        <f t="shared" si="1"/>
        <v>9.7297297297297298</v>
      </c>
    </row>
    <row r="62" spans="1:7" ht="25.5" x14ac:dyDescent="0.2">
      <c r="A62" s="77" t="s">
        <v>529</v>
      </c>
      <c r="B62" s="189" t="s">
        <v>530</v>
      </c>
      <c r="C62" s="29">
        <v>150000</v>
      </c>
      <c r="D62" s="35">
        <v>170691</v>
      </c>
      <c r="E62" s="35">
        <v>3541</v>
      </c>
      <c r="F62" s="79">
        <f t="shared" si="0"/>
        <v>2.3606666666666669</v>
      </c>
      <c r="G62" s="471">
        <f t="shared" si="1"/>
        <v>2.0745089079096144</v>
      </c>
    </row>
    <row r="63" spans="1:7" x14ac:dyDescent="0.2">
      <c r="A63" s="77" t="s">
        <v>232</v>
      </c>
      <c r="B63" s="31" t="s">
        <v>445</v>
      </c>
      <c r="C63" s="29">
        <v>9000</v>
      </c>
      <c r="D63" s="35">
        <v>9000</v>
      </c>
      <c r="E63" s="35">
        <v>3780</v>
      </c>
      <c r="F63" s="79">
        <f t="shared" si="0"/>
        <v>42</v>
      </c>
      <c r="G63" s="471">
        <f t="shared" si="1"/>
        <v>42</v>
      </c>
    </row>
    <row r="64" spans="1:7" hidden="1" x14ac:dyDescent="0.2">
      <c r="A64" s="77" t="s">
        <v>233</v>
      </c>
      <c r="B64" s="34" t="s">
        <v>448</v>
      </c>
      <c r="C64" s="29"/>
      <c r="D64" s="35"/>
      <c r="E64" s="35"/>
      <c r="F64" s="79" t="e">
        <f t="shared" si="0"/>
        <v>#DIV/0!</v>
      </c>
      <c r="G64" s="471" t="e">
        <f t="shared" si="1"/>
        <v>#DIV/0!</v>
      </c>
    </row>
    <row r="65" spans="1:7" x14ac:dyDescent="0.2">
      <c r="A65" s="77" t="s">
        <v>504</v>
      </c>
      <c r="B65" s="34" t="s">
        <v>454</v>
      </c>
      <c r="C65" s="29">
        <v>150000</v>
      </c>
      <c r="D65" s="35">
        <v>150000</v>
      </c>
      <c r="E65" s="35">
        <v>67610</v>
      </c>
      <c r="F65" s="79">
        <f t="shared" si="0"/>
        <v>45.073333333333331</v>
      </c>
      <c r="G65" s="471">
        <f t="shared" si="1"/>
        <v>45.073333333333331</v>
      </c>
    </row>
    <row r="66" spans="1:7" x14ac:dyDescent="0.2">
      <c r="A66" s="77" t="s">
        <v>622</v>
      </c>
      <c r="B66" s="34" t="s">
        <v>625</v>
      </c>
      <c r="C66" s="29">
        <v>100000</v>
      </c>
      <c r="D66" s="35">
        <v>100000</v>
      </c>
      <c r="E66" s="35">
        <v>0</v>
      </c>
      <c r="F66" s="79">
        <f t="shared" si="0"/>
        <v>0</v>
      </c>
      <c r="G66" s="471">
        <f t="shared" si="1"/>
        <v>0</v>
      </c>
    </row>
    <row r="67" spans="1:7" hidden="1" x14ac:dyDescent="0.2">
      <c r="A67" s="77"/>
      <c r="B67" s="34"/>
      <c r="C67" s="29"/>
      <c r="D67" s="35"/>
      <c r="E67" s="35"/>
      <c r="F67" s="79" t="e">
        <f t="shared" ref="F67:F74" si="2">E67/C67*100</f>
        <v>#DIV/0!</v>
      </c>
      <c r="G67" s="471" t="e">
        <f t="shared" ref="G67:G74" si="3">E67/D67*100</f>
        <v>#DIV/0!</v>
      </c>
    </row>
    <row r="68" spans="1:7" hidden="1" x14ac:dyDescent="0.2">
      <c r="A68" s="77"/>
      <c r="B68" s="34"/>
      <c r="C68" s="29"/>
      <c r="D68" s="35"/>
      <c r="E68" s="35"/>
      <c r="F68" s="79" t="e">
        <f t="shared" si="2"/>
        <v>#DIV/0!</v>
      </c>
      <c r="G68" s="471" t="e">
        <f t="shared" si="3"/>
        <v>#DIV/0!</v>
      </c>
    </row>
    <row r="69" spans="1:7" hidden="1" x14ac:dyDescent="0.2">
      <c r="A69" s="77"/>
      <c r="B69" s="34"/>
      <c r="C69" s="29"/>
      <c r="D69" s="35"/>
      <c r="E69" s="35"/>
      <c r="F69" s="79" t="e">
        <f t="shared" si="2"/>
        <v>#DIV/0!</v>
      </c>
      <c r="G69" s="471" t="e">
        <f t="shared" si="3"/>
        <v>#DIV/0!</v>
      </c>
    </row>
    <row r="70" spans="1:7" x14ac:dyDescent="0.2">
      <c r="A70" s="58"/>
      <c r="B70" s="200" t="s">
        <v>59</v>
      </c>
      <c r="C70" s="14">
        <f>C10+C11+C12+C13+C14+C15+C16+C17+C18+C19+C20+C21+C22+C23+C24+C25+C26+C27+C28+C29+C30+C31+C32+C33+C34+C35+C36+C37+C38+C39+C40+C41+C42+C43+C44+C45+C46+C47+C48+C49+C50+C51+C52+C53+C54+C55+C56+C57+C58+C59+C60+C61+C62+C63+C65+C66</f>
        <v>173099875</v>
      </c>
      <c r="D70" s="14">
        <f t="shared" ref="D70:E70" si="4">D10+D11+D12+D13+D14+D15+D16+D17+D18+D19+D20+D21+D22+D23+D24+D25+D26+D27+D28+D29+D30+D31+D32+D33+D34+D35+D36+D37+D38+D39+D40+D41+D42+D43+D44+D45+D46+D47+D48+D49+D50+D51+D52+D53+D54+D55+D56+D57+D58+D59+D60+D61+D62+D63+D65+D66</f>
        <v>187233564.74000001</v>
      </c>
      <c r="E70" s="14">
        <f t="shared" si="4"/>
        <v>89250185.709999964</v>
      </c>
      <c r="F70" s="81">
        <f t="shared" si="2"/>
        <v>51.559936545303664</v>
      </c>
      <c r="G70" s="472">
        <f t="shared" si="3"/>
        <v>47.667834468641523</v>
      </c>
    </row>
    <row r="71" spans="1:7" ht="38.25" hidden="1" x14ac:dyDescent="0.2">
      <c r="A71" s="76" t="s">
        <v>234</v>
      </c>
      <c r="B71" s="34" t="s">
        <v>203</v>
      </c>
      <c r="C71" s="29">
        <v>0</v>
      </c>
      <c r="D71" s="35">
        <v>0</v>
      </c>
      <c r="E71" s="35">
        <v>0</v>
      </c>
      <c r="F71" s="81" t="e">
        <f t="shared" si="2"/>
        <v>#DIV/0!</v>
      </c>
      <c r="G71" s="472" t="e">
        <f t="shared" si="3"/>
        <v>#DIV/0!</v>
      </c>
    </row>
    <row r="72" spans="1:7" ht="13.5" hidden="1" customHeight="1" x14ac:dyDescent="0.2">
      <c r="A72" s="76" t="s">
        <v>235</v>
      </c>
      <c r="B72" s="34" t="s">
        <v>204</v>
      </c>
      <c r="C72" s="29">
        <v>0</v>
      </c>
      <c r="D72" s="35">
        <v>0</v>
      </c>
      <c r="E72" s="35">
        <v>0</v>
      </c>
      <c r="F72" s="81" t="e">
        <f t="shared" si="2"/>
        <v>#DIV/0!</v>
      </c>
      <c r="G72" s="472" t="e">
        <f t="shared" si="3"/>
        <v>#DIV/0!</v>
      </c>
    </row>
    <row r="73" spans="1:7" ht="38.25" hidden="1" x14ac:dyDescent="0.2">
      <c r="A73" s="76" t="s">
        <v>236</v>
      </c>
      <c r="B73" s="34" t="s">
        <v>205</v>
      </c>
      <c r="C73" s="29">
        <v>0</v>
      </c>
      <c r="D73" s="35">
        <v>0</v>
      </c>
      <c r="E73" s="35">
        <v>0</v>
      </c>
      <c r="F73" s="81" t="e">
        <f t="shared" si="2"/>
        <v>#DIV/0!</v>
      </c>
      <c r="G73" s="472" t="e">
        <f t="shared" si="3"/>
        <v>#DIV/0!</v>
      </c>
    </row>
    <row r="74" spans="1:7" x14ac:dyDescent="0.2">
      <c r="A74" s="58"/>
      <c r="B74" s="200" t="s">
        <v>60</v>
      </c>
      <c r="C74" s="19">
        <f>C70+C71+C72+C73</f>
        <v>173099875</v>
      </c>
      <c r="D74" s="19">
        <f>D70+D71+D72+D73</f>
        <v>187233564.74000001</v>
      </c>
      <c r="E74" s="19">
        <f>E70+E71+E72+E73</f>
        <v>89250185.709999964</v>
      </c>
      <c r="F74" s="81">
        <f t="shared" si="2"/>
        <v>51.559936545303664</v>
      </c>
      <c r="G74" s="472">
        <f t="shared" si="3"/>
        <v>47.667834468641523</v>
      </c>
    </row>
    <row r="75" spans="1:7" s="73" customFormat="1" ht="12.75" customHeight="1" x14ac:dyDescent="0.2">
      <c r="A75" s="443" t="s">
        <v>3</v>
      </c>
      <c r="B75" s="444"/>
      <c r="C75" s="444"/>
      <c r="D75" s="444"/>
      <c r="E75" s="444"/>
      <c r="F75" s="444"/>
      <c r="G75" s="445"/>
    </row>
    <row r="76" spans="1:7" ht="27.6" customHeight="1" x14ac:dyDescent="0.2">
      <c r="A76" s="58"/>
      <c r="B76" s="446" t="s">
        <v>87</v>
      </c>
      <c r="C76" s="447"/>
      <c r="D76" s="447"/>
      <c r="E76" s="447"/>
      <c r="F76" s="447"/>
      <c r="G76" s="58"/>
    </row>
    <row r="77" spans="1:7" ht="63.75" hidden="1" x14ac:dyDescent="0.2">
      <c r="A77" s="76" t="s">
        <v>209</v>
      </c>
      <c r="B77" s="34" t="s">
        <v>255</v>
      </c>
      <c r="C77" s="29">
        <v>0</v>
      </c>
      <c r="D77" s="35">
        <v>0</v>
      </c>
      <c r="E77" s="35">
        <v>0</v>
      </c>
      <c r="F77" s="79">
        <v>0</v>
      </c>
      <c r="G77" s="80">
        <v>0</v>
      </c>
    </row>
    <row r="78" spans="1:7" hidden="1" x14ac:dyDescent="0.2">
      <c r="A78" s="76" t="s">
        <v>210</v>
      </c>
      <c r="B78" s="34" t="s">
        <v>240</v>
      </c>
      <c r="C78" s="29">
        <v>0</v>
      </c>
      <c r="D78" s="35">
        <v>0</v>
      </c>
      <c r="E78" s="35">
        <v>0</v>
      </c>
      <c r="F78" s="79">
        <v>0</v>
      </c>
      <c r="G78" s="80">
        <v>0</v>
      </c>
    </row>
    <row r="79" spans="1:7" ht="36.75" hidden="1" customHeight="1" x14ac:dyDescent="0.2">
      <c r="A79" s="76" t="s">
        <v>136</v>
      </c>
      <c r="B79" s="34" t="s">
        <v>241</v>
      </c>
      <c r="C79" s="29">
        <v>0</v>
      </c>
      <c r="D79" s="35">
        <v>0</v>
      </c>
      <c r="E79" s="35">
        <v>0</v>
      </c>
      <c r="F79" s="79">
        <v>0</v>
      </c>
      <c r="G79" s="80">
        <v>0</v>
      </c>
    </row>
    <row r="80" spans="1:7" ht="25.5" x14ac:dyDescent="0.2">
      <c r="A80" s="76" t="s">
        <v>590</v>
      </c>
      <c r="B80" s="31" t="s">
        <v>589</v>
      </c>
      <c r="C80" s="29">
        <v>0</v>
      </c>
      <c r="D80" s="35">
        <v>186500</v>
      </c>
      <c r="E80" s="35">
        <v>0</v>
      </c>
      <c r="F80" s="79">
        <v>0</v>
      </c>
      <c r="G80" s="471">
        <f t="shared" ref="G80:G108" si="5">E80/D80*100</f>
        <v>0</v>
      </c>
    </row>
    <row r="81" spans="1:7" ht="38.25" hidden="1" x14ac:dyDescent="0.2">
      <c r="A81" s="76" t="s">
        <v>138</v>
      </c>
      <c r="B81" s="34" t="s">
        <v>256</v>
      </c>
      <c r="C81" s="29"/>
      <c r="D81" s="35"/>
      <c r="E81" s="35"/>
      <c r="F81" s="79">
        <v>0</v>
      </c>
      <c r="G81" s="471" t="e">
        <f t="shared" si="5"/>
        <v>#DIV/0!</v>
      </c>
    </row>
    <row r="82" spans="1:7" ht="51" hidden="1" x14ac:dyDescent="0.2">
      <c r="A82" s="76" t="s">
        <v>211</v>
      </c>
      <c r="B82" s="34" t="s">
        <v>242</v>
      </c>
      <c r="C82" s="29"/>
      <c r="D82" s="35"/>
      <c r="E82" s="35"/>
      <c r="F82" s="79">
        <v>0</v>
      </c>
      <c r="G82" s="471" t="e">
        <f t="shared" si="5"/>
        <v>#DIV/0!</v>
      </c>
    </row>
    <row r="83" spans="1:7" ht="25.5" hidden="1" x14ac:dyDescent="0.2">
      <c r="A83" s="76" t="s">
        <v>213</v>
      </c>
      <c r="B83" s="34" t="s">
        <v>243</v>
      </c>
      <c r="C83" s="29"/>
      <c r="D83" s="35"/>
      <c r="E83" s="35"/>
      <c r="F83" s="79">
        <v>0</v>
      </c>
      <c r="G83" s="471" t="e">
        <f t="shared" si="5"/>
        <v>#DIV/0!</v>
      </c>
    </row>
    <row r="84" spans="1:7" hidden="1" x14ac:dyDescent="0.2">
      <c r="A84" s="76" t="s">
        <v>214</v>
      </c>
      <c r="B84" s="34" t="s">
        <v>244</v>
      </c>
      <c r="C84" s="29"/>
      <c r="D84" s="35"/>
      <c r="E84" s="35"/>
      <c r="F84" s="79">
        <v>0</v>
      </c>
      <c r="G84" s="471" t="e">
        <f t="shared" si="5"/>
        <v>#DIV/0!</v>
      </c>
    </row>
    <row r="85" spans="1:7" ht="51" hidden="1" x14ac:dyDescent="0.2">
      <c r="A85" s="76" t="s">
        <v>300</v>
      </c>
      <c r="B85" s="31" t="s">
        <v>301</v>
      </c>
      <c r="C85" s="29"/>
      <c r="D85" s="35"/>
      <c r="E85" s="35"/>
      <c r="F85" s="79">
        <v>0</v>
      </c>
      <c r="G85" s="471" t="e">
        <f t="shared" si="5"/>
        <v>#DIV/0!</v>
      </c>
    </row>
    <row r="86" spans="1:7" ht="25.5" hidden="1" x14ac:dyDescent="0.2">
      <c r="A86" s="76" t="s">
        <v>215</v>
      </c>
      <c r="B86" s="34" t="s">
        <v>245</v>
      </c>
      <c r="C86" s="29"/>
      <c r="D86" s="35"/>
      <c r="E86" s="35"/>
      <c r="F86" s="79">
        <v>0</v>
      </c>
      <c r="G86" s="471" t="e">
        <f t="shared" si="5"/>
        <v>#DIV/0!</v>
      </c>
    </row>
    <row r="87" spans="1:7" hidden="1" x14ac:dyDescent="0.2">
      <c r="A87" s="76" t="s">
        <v>220</v>
      </c>
      <c r="B87" s="34" t="s">
        <v>257</v>
      </c>
      <c r="C87" s="29"/>
      <c r="D87" s="35"/>
      <c r="E87" s="35"/>
      <c r="F87" s="79" t="e">
        <f>E87/C87*100</f>
        <v>#DIV/0!</v>
      </c>
      <c r="G87" s="471" t="e">
        <f t="shared" si="5"/>
        <v>#DIV/0!</v>
      </c>
    </row>
    <row r="88" spans="1:7" ht="51" x14ac:dyDescent="0.2">
      <c r="A88" s="76" t="s">
        <v>601</v>
      </c>
      <c r="B88" s="31" t="s">
        <v>626</v>
      </c>
      <c r="C88" s="29">
        <v>208566</v>
      </c>
      <c r="D88" s="35">
        <v>208566</v>
      </c>
      <c r="E88" s="35">
        <v>0</v>
      </c>
      <c r="F88" s="79">
        <v>0</v>
      </c>
      <c r="G88" s="471">
        <f t="shared" si="5"/>
        <v>0</v>
      </c>
    </row>
    <row r="89" spans="1:7" ht="25.5" x14ac:dyDescent="0.2">
      <c r="A89" s="76" t="s">
        <v>602</v>
      </c>
      <c r="B89" s="31" t="s">
        <v>609</v>
      </c>
      <c r="C89" s="29">
        <v>0</v>
      </c>
      <c r="D89" s="35">
        <v>2381004</v>
      </c>
      <c r="E89" s="35">
        <v>317292.32</v>
      </c>
      <c r="F89" s="79">
        <v>0</v>
      </c>
      <c r="G89" s="471">
        <f t="shared" si="5"/>
        <v>13.325988532568614</v>
      </c>
    </row>
    <row r="90" spans="1:7" ht="25.5" hidden="1" x14ac:dyDescent="0.2">
      <c r="A90" s="76" t="s">
        <v>141</v>
      </c>
      <c r="B90" s="34" t="s">
        <v>249</v>
      </c>
      <c r="C90" s="29"/>
      <c r="D90" s="35"/>
      <c r="E90" s="35"/>
      <c r="F90" s="79">
        <v>0</v>
      </c>
      <c r="G90" s="471" t="e">
        <f t="shared" si="5"/>
        <v>#DIV/0!</v>
      </c>
    </row>
    <row r="91" spans="1:7" ht="25.5" x14ac:dyDescent="0.2">
      <c r="A91" s="76" t="s">
        <v>223</v>
      </c>
      <c r="B91" s="34" t="s">
        <v>250</v>
      </c>
      <c r="C91" s="29">
        <v>0</v>
      </c>
      <c r="D91" s="35">
        <v>23500</v>
      </c>
      <c r="E91" s="35">
        <v>23500</v>
      </c>
      <c r="F91" s="79">
        <v>0</v>
      </c>
      <c r="G91" s="471">
        <f t="shared" si="5"/>
        <v>100</v>
      </c>
    </row>
    <row r="92" spans="1:7" hidden="1" x14ac:dyDescent="0.2">
      <c r="A92" s="76" t="s">
        <v>224</v>
      </c>
      <c r="B92" s="34" t="s">
        <v>251</v>
      </c>
      <c r="C92" s="29"/>
      <c r="D92" s="35"/>
      <c r="E92" s="35"/>
      <c r="F92" s="79">
        <v>0</v>
      </c>
      <c r="G92" s="471" t="e">
        <f t="shared" si="5"/>
        <v>#DIV/0!</v>
      </c>
    </row>
    <row r="93" spans="1:7" x14ac:dyDescent="0.2">
      <c r="A93" s="76" t="s">
        <v>142</v>
      </c>
      <c r="B93" s="57" t="s">
        <v>258</v>
      </c>
      <c r="C93" s="29">
        <v>0</v>
      </c>
      <c r="D93" s="35">
        <v>209000</v>
      </c>
      <c r="E93" s="35">
        <v>193300</v>
      </c>
      <c r="F93" s="79">
        <v>0</v>
      </c>
      <c r="G93" s="471">
        <f t="shared" si="5"/>
        <v>92.488038277511961</v>
      </c>
    </row>
    <row r="94" spans="1:7" ht="76.5" hidden="1" x14ac:dyDescent="0.2">
      <c r="A94" s="76" t="s">
        <v>543</v>
      </c>
      <c r="B94" s="189" t="s">
        <v>544</v>
      </c>
      <c r="C94" s="29"/>
      <c r="D94" s="35"/>
      <c r="E94" s="35"/>
      <c r="F94" s="79">
        <v>0</v>
      </c>
      <c r="G94" s="471" t="e">
        <f t="shared" si="5"/>
        <v>#DIV/0!</v>
      </c>
    </row>
    <row r="95" spans="1:7" hidden="1" x14ac:dyDescent="0.2">
      <c r="A95" s="76" t="s">
        <v>228</v>
      </c>
      <c r="B95" s="34" t="s">
        <v>253</v>
      </c>
      <c r="C95" s="29"/>
      <c r="D95" s="35"/>
      <c r="E95" s="35"/>
      <c r="F95" s="79">
        <v>0</v>
      </c>
      <c r="G95" s="471" t="e">
        <f t="shared" si="5"/>
        <v>#DIV/0!</v>
      </c>
    </row>
    <row r="96" spans="1:7" ht="25.5" hidden="1" x14ac:dyDescent="0.2">
      <c r="A96" s="76" t="s">
        <v>302</v>
      </c>
      <c r="B96" s="34" t="s">
        <v>303</v>
      </c>
      <c r="C96" s="29"/>
      <c r="D96" s="35"/>
      <c r="E96" s="35"/>
      <c r="F96" s="79">
        <v>0</v>
      </c>
      <c r="G96" s="471" t="e">
        <f t="shared" si="5"/>
        <v>#DIV/0!</v>
      </c>
    </row>
    <row r="97" spans="1:7" x14ac:dyDescent="0.2">
      <c r="A97" s="76" t="s">
        <v>282</v>
      </c>
      <c r="B97" s="34" t="s">
        <v>283</v>
      </c>
      <c r="C97" s="29">
        <v>0</v>
      </c>
      <c r="D97" s="35">
        <v>49500</v>
      </c>
      <c r="E97" s="35"/>
      <c r="F97" s="79">
        <v>0</v>
      </c>
      <c r="G97" s="471">
        <f t="shared" si="5"/>
        <v>0</v>
      </c>
    </row>
    <row r="98" spans="1:7" ht="25.5" x14ac:dyDescent="0.2">
      <c r="A98" s="76" t="s">
        <v>288</v>
      </c>
      <c r="B98" s="34" t="s">
        <v>627</v>
      </c>
      <c r="C98" s="29">
        <v>0</v>
      </c>
      <c r="D98" s="35">
        <v>1686751</v>
      </c>
      <c r="E98" s="35">
        <v>124426.27</v>
      </c>
      <c r="F98" s="79">
        <v>0</v>
      </c>
      <c r="G98" s="471">
        <f t="shared" si="5"/>
        <v>7.3766827468903244</v>
      </c>
    </row>
    <row r="99" spans="1:7" ht="25.5" x14ac:dyDescent="0.2">
      <c r="A99" s="76" t="s">
        <v>237</v>
      </c>
      <c r="B99" s="31" t="s">
        <v>259</v>
      </c>
      <c r="C99" s="29">
        <v>0</v>
      </c>
      <c r="D99" s="35">
        <v>190000</v>
      </c>
      <c r="E99" s="35">
        <v>47984.4</v>
      </c>
      <c r="F99" s="79">
        <v>0</v>
      </c>
      <c r="G99" s="471">
        <f t="shared" si="5"/>
        <v>25.254947368421053</v>
      </c>
    </row>
    <row r="100" spans="1:7" ht="38.25" hidden="1" x14ac:dyDescent="0.2">
      <c r="A100" s="76" t="s">
        <v>284</v>
      </c>
      <c r="B100" s="34" t="s">
        <v>285</v>
      </c>
      <c r="C100" s="29"/>
      <c r="D100" s="35"/>
      <c r="E100" s="35"/>
      <c r="F100" s="79">
        <v>0</v>
      </c>
      <c r="G100" s="471" t="e">
        <f t="shared" si="5"/>
        <v>#DIV/0!</v>
      </c>
    </row>
    <row r="101" spans="1:7" ht="38.25" x14ac:dyDescent="0.2">
      <c r="A101" s="76" t="s">
        <v>238</v>
      </c>
      <c r="B101" s="31" t="s">
        <v>260</v>
      </c>
      <c r="C101" s="29">
        <v>0</v>
      </c>
      <c r="D101" s="35">
        <v>1460304</v>
      </c>
      <c r="E101" s="35">
        <v>0</v>
      </c>
      <c r="F101" s="79">
        <v>0</v>
      </c>
      <c r="G101" s="471">
        <f t="shared" si="5"/>
        <v>0</v>
      </c>
    </row>
    <row r="102" spans="1:7" ht="38.25" hidden="1" x14ac:dyDescent="0.2">
      <c r="A102" s="76" t="s">
        <v>229</v>
      </c>
      <c r="B102" s="34" t="s">
        <v>254</v>
      </c>
      <c r="C102" s="29"/>
      <c r="D102" s="35"/>
      <c r="E102" s="35"/>
      <c r="F102" s="79">
        <v>0</v>
      </c>
      <c r="G102" s="471" t="e">
        <f t="shared" si="5"/>
        <v>#DIV/0!</v>
      </c>
    </row>
    <row r="103" spans="1:7" ht="25.5" x14ac:dyDescent="0.2">
      <c r="A103" s="76" t="s">
        <v>521</v>
      </c>
      <c r="B103" s="189" t="s">
        <v>628</v>
      </c>
      <c r="C103" s="29">
        <v>50000</v>
      </c>
      <c r="D103" s="35">
        <v>50000</v>
      </c>
      <c r="E103" s="35">
        <v>0</v>
      </c>
      <c r="F103" s="79">
        <v>0</v>
      </c>
      <c r="G103" s="471">
        <f t="shared" si="5"/>
        <v>0</v>
      </c>
    </row>
    <row r="104" spans="1:7" ht="51" x14ac:dyDescent="0.2">
      <c r="A104" s="76" t="s">
        <v>522</v>
      </c>
      <c r="B104" s="190" t="s">
        <v>523</v>
      </c>
      <c r="C104" s="29">
        <v>50000</v>
      </c>
      <c r="D104" s="35">
        <v>50000</v>
      </c>
      <c r="E104" s="35">
        <v>0</v>
      </c>
      <c r="F104" s="79">
        <v>0</v>
      </c>
      <c r="G104" s="471">
        <f t="shared" si="5"/>
        <v>0</v>
      </c>
    </row>
    <row r="105" spans="1:7" ht="25.5" x14ac:dyDescent="0.2">
      <c r="A105" s="76" t="s">
        <v>239</v>
      </c>
      <c r="B105" s="31" t="s">
        <v>261</v>
      </c>
      <c r="C105" s="29">
        <v>79300</v>
      </c>
      <c r="D105" s="35">
        <v>130763.42</v>
      </c>
      <c r="E105" s="35">
        <v>4355</v>
      </c>
      <c r="F105" s="79">
        <v>0</v>
      </c>
      <c r="G105" s="471">
        <f t="shared" si="5"/>
        <v>3.330442106821617</v>
      </c>
    </row>
    <row r="106" spans="1:7" ht="25.5" hidden="1" x14ac:dyDescent="0.2">
      <c r="A106" s="76" t="s">
        <v>286</v>
      </c>
      <c r="B106" s="34" t="s">
        <v>287</v>
      </c>
      <c r="C106" s="29"/>
      <c r="D106" s="35"/>
      <c r="E106" s="35"/>
      <c r="F106" s="79">
        <v>0</v>
      </c>
      <c r="G106" s="471" t="e">
        <f t="shared" si="5"/>
        <v>#DIV/0!</v>
      </c>
    </row>
    <row r="107" spans="1:7" x14ac:dyDescent="0.2">
      <c r="A107" s="76" t="s">
        <v>235</v>
      </c>
      <c r="B107" s="31" t="s">
        <v>262</v>
      </c>
      <c r="C107" s="29">
        <v>0</v>
      </c>
      <c r="D107" s="35">
        <v>670000</v>
      </c>
      <c r="E107" s="35">
        <v>50000</v>
      </c>
      <c r="F107" s="79">
        <v>0</v>
      </c>
      <c r="G107" s="471">
        <f t="shared" si="5"/>
        <v>7.4626865671641784</v>
      </c>
    </row>
    <row r="108" spans="1:7" ht="38.25" x14ac:dyDescent="0.2">
      <c r="A108" s="76" t="s">
        <v>236</v>
      </c>
      <c r="B108" s="31" t="s">
        <v>263</v>
      </c>
      <c r="C108" s="29">
        <v>0</v>
      </c>
      <c r="D108" s="35">
        <v>200000</v>
      </c>
      <c r="E108" s="35">
        <v>100000</v>
      </c>
      <c r="F108" s="79">
        <v>0</v>
      </c>
      <c r="G108" s="471">
        <f t="shared" si="5"/>
        <v>50</v>
      </c>
    </row>
    <row r="109" spans="1:7" x14ac:dyDescent="0.2">
      <c r="A109" s="58"/>
      <c r="B109" s="74" t="s">
        <v>34</v>
      </c>
      <c r="C109" s="21">
        <f>C77+C78+C79+C80+C83+C85+C84+C86+C87+C88+C89+C91+C92+C93+C94+C95+C96+C97+C98+C99+C100+C101+C102+C103+C104+C105+C106+C107+C108</f>
        <v>387866</v>
      </c>
      <c r="D109" s="21">
        <f t="shared" ref="D109:E109" si="6">D77+D78+D79+D80+D83+D85+D84+D86+D87+D88+D89+D91+D92+D93+D94+D95+D96+D97+D98+D99+D100+D101+D102+D103+D104+D105+D106+D107+D108</f>
        <v>7495888.4199999999</v>
      </c>
      <c r="E109" s="21">
        <f t="shared" si="6"/>
        <v>860857.99000000011</v>
      </c>
      <c r="F109" s="81">
        <f>E109/C109*100</f>
        <v>221.94726787086262</v>
      </c>
      <c r="G109" s="472">
        <f>E109/D109*100</f>
        <v>11.484402405232176</v>
      </c>
    </row>
    <row r="110" spans="1:7" s="51" customFormat="1" x14ac:dyDescent="0.2">
      <c r="A110" s="448" t="s">
        <v>86</v>
      </c>
      <c r="B110" s="449"/>
      <c r="C110" s="449"/>
      <c r="D110" s="449"/>
      <c r="E110" s="449"/>
      <c r="F110" s="449"/>
      <c r="G110" s="450"/>
    </row>
    <row r="111" spans="1:7" x14ac:dyDescent="0.2">
      <c r="A111" s="76" t="s">
        <v>136</v>
      </c>
      <c r="B111" s="31" t="s">
        <v>588</v>
      </c>
      <c r="C111" s="29">
        <v>1300000</v>
      </c>
      <c r="D111" s="35">
        <v>1305210</v>
      </c>
      <c r="E111" s="35">
        <v>254956.66</v>
      </c>
      <c r="F111" s="79">
        <f t="shared" ref="F111:F121" si="7">E111/C111*100</f>
        <v>19.61205076923077</v>
      </c>
      <c r="G111" s="471">
        <f t="shared" ref="G111:G121" si="8">E111/D111*100</f>
        <v>19.533765447705733</v>
      </c>
    </row>
    <row r="112" spans="1:7" ht="35.25" customHeight="1" x14ac:dyDescent="0.2">
      <c r="A112" s="76" t="s">
        <v>590</v>
      </c>
      <c r="B112" s="31" t="s">
        <v>629</v>
      </c>
      <c r="C112" s="29">
        <v>58556</v>
      </c>
      <c r="D112" s="35">
        <v>70126</v>
      </c>
      <c r="E112" s="35">
        <v>16004.13</v>
      </c>
      <c r="F112" s="79">
        <f t="shared" si="7"/>
        <v>27.331323860919461</v>
      </c>
      <c r="G112" s="471">
        <f t="shared" si="8"/>
        <v>22.821963323161164</v>
      </c>
    </row>
    <row r="113" spans="1:7" ht="36.75" customHeight="1" x14ac:dyDescent="0.2">
      <c r="A113" s="76" t="s">
        <v>592</v>
      </c>
      <c r="B113" s="31" t="s">
        <v>630</v>
      </c>
      <c r="C113" s="35">
        <v>10080</v>
      </c>
      <c r="D113" s="35">
        <v>18116.599999999999</v>
      </c>
      <c r="E113" s="35">
        <v>8036.15</v>
      </c>
      <c r="F113" s="79">
        <f t="shared" si="7"/>
        <v>79.723710317460316</v>
      </c>
      <c r="G113" s="471">
        <f t="shared" si="8"/>
        <v>44.357936919731081</v>
      </c>
    </row>
    <row r="114" spans="1:7" x14ac:dyDescent="0.2">
      <c r="A114" s="76" t="s">
        <v>594</v>
      </c>
      <c r="B114" s="31" t="s">
        <v>595</v>
      </c>
      <c r="C114" s="35">
        <v>129296</v>
      </c>
      <c r="D114" s="35">
        <v>161946.32</v>
      </c>
      <c r="E114" s="35">
        <v>84285.88</v>
      </c>
      <c r="F114" s="79">
        <f t="shared" si="7"/>
        <v>65.188312090087862</v>
      </c>
      <c r="G114" s="471">
        <f t="shared" si="8"/>
        <v>52.045566703831248</v>
      </c>
    </row>
    <row r="115" spans="1:7" ht="25.5" x14ac:dyDescent="0.2">
      <c r="A115" s="76" t="s">
        <v>596</v>
      </c>
      <c r="B115" s="31" t="s">
        <v>243</v>
      </c>
      <c r="C115" s="35">
        <v>260027</v>
      </c>
      <c r="D115" s="35">
        <v>276806</v>
      </c>
      <c r="E115" s="35">
        <v>110743.09</v>
      </c>
      <c r="F115" s="79">
        <f t="shared" si="7"/>
        <v>42.589073442373291</v>
      </c>
      <c r="G115" s="471">
        <f t="shared" si="8"/>
        <v>40.007474548962087</v>
      </c>
    </row>
    <row r="116" spans="1:7" ht="51" x14ac:dyDescent="0.2">
      <c r="A116" s="76" t="s">
        <v>300</v>
      </c>
      <c r="B116" s="31" t="s">
        <v>631</v>
      </c>
      <c r="C116" s="35">
        <v>60000</v>
      </c>
      <c r="D116" s="35">
        <v>60548.800000000003</v>
      </c>
      <c r="E116" s="35">
        <v>16138.86</v>
      </c>
      <c r="F116" s="79">
        <f t="shared" si="7"/>
        <v>26.898100000000003</v>
      </c>
      <c r="G116" s="471">
        <f t="shared" si="8"/>
        <v>26.654301984514973</v>
      </c>
    </row>
    <row r="117" spans="1:7" x14ac:dyDescent="0.2">
      <c r="A117" s="76" t="s">
        <v>220</v>
      </c>
      <c r="B117" s="31" t="s">
        <v>257</v>
      </c>
      <c r="C117" s="35">
        <v>0</v>
      </c>
      <c r="D117" s="35">
        <v>21355.22</v>
      </c>
      <c r="E117" s="35">
        <v>0</v>
      </c>
      <c r="F117" s="79">
        <v>0</v>
      </c>
      <c r="G117" s="471">
        <f t="shared" si="8"/>
        <v>0</v>
      </c>
    </row>
    <row r="118" spans="1:7" x14ac:dyDescent="0.2">
      <c r="A118" s="76" t="s">
        <v>517</v>
      </c>
      <c r="B118" s="189" t="s">
        <v>632</v>
      </c>
      <c r="C118" s="35">
        <v>0</v>
      </c>
      <c r="D118" s="35">
        <v>7419.18</v>
      </c>
      <c r="E118" s="35">
        <v>0</v>
      </c>
      <c r="F118" s="79">
        <v>0</v>
      </c>
      <c r="G118" s="471">
        <f t="shared" si="8"/>
        <v>0</v>
      </c>
    </row>
    <row r="119" spans="1:7" ht="38.25" x14ac:dyDescent="0.2">
      <c r="A119" s="76" t="s">
        <v>139</v>
      </c>
      <c r="B119" s="31" t="s">
        <v>619</v>
      </c>
      <c r="C119" s="35">
        <v>0</v>
      </c>
      <c r="D119" s="35">
        <v>7742.65</v>
      </c>
      <c r="E119" s="35">
        <v>0</v>
      </c>
      <c r="F119" s="79">
        <v>0</v>
      </c>
      <c r="G119" s="471">
        <f t="shared" si="8"/>
        <v>0</v>
      </c>
    </row>
    <row r="120" spans="1:7" ht="25.5" x14ac:dyDescent="0.2">
      <c r="A120" s="76" t="s">
        <v>223</v>
      </c>
      <c r="B120" s="31" t="s">
        <v>250</v>
      </c>
      <c r="C120" s="35">
        <v>0</v>
      </c>
      <c r="D120" s="35">
        <v>4318.6099999999997</v>
      </c>
      <c r="E120" s="35">
        <v>4318.24</v>
      </c>
      <c r="F120" s="79">
        <v>0</v>
      </c>
      <c r="G120" s="471">
        <f t="shared" si="8"/>
        <v>99.99143242848973</v>
      </c>
    </row>
    <row r="121" spans="1:7" x14ac:dyDescent="0.2">
      <c r="A121" s="58"/>
      <c r="B121" s="200" t="s">
        <v>59</v>
      </c>
      <c r="C121" s="19">
        <f>C111+C112+C113+C114+C115+C116+C117+C118+C119+C120</f>
        <v>1817959</v>
      </c>
      <c r="D121" s="19">
        <f t="shared" ref="D121:E121" si="9">D111+D112+D113+D114+D115+D116+D117+D118+D119+D120</f>
        <v>1933589.3800000001</v>
      </c>
      <c r="E121" s="19">
        <f t="shared" si="9"/>
        <v>494483.01</v>
      </c>
      <c r="F121" s="81">
        <f t="shared" si="7"/>
        <v>27.199898897609902</v>
      </c>
      <c r="G121" s="472">
        <f t="shared" si="8"/>
        <v>25.573320536131618</v>
      </c>
    </row>
    <row r="122" spans="1:7" x14ac:dyDescent="0.2">
      <c r="A122" s="436" t="s">
        <v>88</v>
      </c>
      <c r="B122" s="437"/>
      <c r="C122" s="437"/>
      <c r="D122" s="437"/>
      <c r="E122" s="437"/>
      <c r="F122" s="437"/>
      <c r="G122" s="438"/>
    </row>
    <row r="123" spans="1:7" x14ac:dyDescent="0.2">
      <c r="A123" s="76" t="s">
        <v>136</v>
      </c>
      <c r="B123" s="31" t="s">
        <v>241</v>
      </c>
      <c r="C123" s="35">
        <v>0</v>
      </c>
      <c r="D123" s="35">
        <v>17595.93</v>
      </c>
      <c r="E123" s="35">
        <v>17595.93</v>
      </c>
      <c r="F123" s="79">
        <v>0</v>
      </c>
      <c r="G123" s="471">
        <f t="shared" ref="G123:G138" si="10">E123/D123*100</f>
        <v>100</v>
      </c>
    </row>
    <row r="124" spans="1:7" ht="25.5" x14ac:dyDescent="0.2">
      <c r="A124" s="76" t="s">
        <v>590</v>
      </c>
      <c r="B124" s="31" t="s">
        <v>629</v>
      </c>
      <c r="C124" s="35">
        <v>0</v>
      </c>
      <c r="D124" s="35">
        <v>1184992.19</v>
      </c>
      <c r="E124" s="35">
        <v>1184992.19</v>
      </c>
      <c r="F124" s="79">
        <v>0</v>
      </c>
      <c r="G124" s="471">
        <f t="shared" si="10"/>
        <v>100</v>
      </c>
    </row>
    <row r="125" spans="1:7" ht="25.5" x14ac:dyDescent="0.2">
      <c r="A125" s="76" t="s">
        <v>596</v>
      </c>
      <c r="B125" s="31" t="s">
        <v>243</v>
      </c>
      <c r="C125" s="35">
        <v>0</v>
      </c>
      <c r="D125" s="35">
        <v>111426.15</v>
      </c>
      <c r="E125" s="35">
        <v>111426.15</v>
      </c>
      <c r="F125" s="79">
        <v>0</v>
      </c>
      <c r="G125" s="471">
        <f t="shared" si="10"/>
        <v>100</v>
      </c>
    </row>
    <row r="126" spans="1:7" ht="25.5" x14ac:dyDescent="0.2">
      <c r="A126" s="76" t="s">
        <v>598</v>
      </c>
      <c r="B126" s="31" t="s">
        <v>605</v>
      </c>
      <c r="C126" s="35">
        <v>0</v>
      </c>
      <c r="D126" s="35">
        <v>3398</v>
      </c>
      <c r="E126" s="35">
        <v>3398</v>
      </c>
      <c r="F126" s="79">
        <v>0</v>
      </c>
      <c r="G126" s="471">
        <f t="shared" si="10"/>
        <v>100</v>
      </c>
    </row>
    <row r="127" spans="1:7" ht="25.5" hidden="1" x14ac:dyDescent="0.2">
      <c r="A127" s="76" t="s">
        <v>213</v>
      </c>
      <c r="B127" s="34" t="s">
        <v>243</v>
      </c>
      <c r="C127" s="35"/>
      <c r="D127" s="35"/>
      <c r="E127" s="35"/>
      <c r="F127" s="79">
        <v>0</v>
      </c>
      <c r="G127" s="471" t="e">
        <f t="shared" si="10"/>
        <v>#DIV/0!</v>
      </c>
    </row>
    <row r="128" spans="1:7" ht="25.5" hidden="1" x14ac:dyDescent="0.2">
      <c r="A128" s="76" t="s">
        <v>298</v>
      </c>
      <c r="B128" s="31" t="s">
        <v>299</v>
      </c>
      <c r="C128" s="172"/>
      <c r="D128" s="172"/>
      <c r="E128" s="172"/>
      <c r="F128" s="79">
        <v>0</v>
      </c>
      <c r="G128" s="471" t="e">
        <f t="shared" si="10"/>
        <v>#DIV/0!</v>
      </c>
    </row>
    <row r="129" spans="1:7" ht="51" x14ac:dyDescent="0.2">
      <c r="A129" s="76" t="s">
        <v>300</v>
      </c>
      <c r="B129" s="34" t="s">
        <v>497</v>
      </c>
      <c r="C129" s="172">
        <v>0</v>
      </c>
      <c r="D129" s="172">
        <v>7650</v>
      </c>
      <c r="E129" s="172">
        <v>7650</v>
      </c>
      <c r="F129" s="79">
        <v>0</v>
      </c>
      <c r="G129" s="471">
        <f t="shared" si="10"/>
        <v>100</v>
      </c>
    </row>
    <row r="130" spans="1:7" x14ac:dyDescent="0.2">
      <c r="A130" s="76" t="s">
        <v>218</v>
      </c>
      <c r="B130" s="31" t="s">
        <v>403</v>
      </c>
      <c r="C130" s="37">
        <v>0</v>
      </c>
      <c r="D130" s="208">
        <v>31640.76</v>
      </c>
      <c r="E130" s="208">
        <v>31640.76</v>
      </c>
      <c r="F130" s="79">
        <v>0</v>
      </c>
      <c r="G130" s="471">
        <f t="shared" si="10"/>
        <v>100</v>
      </c>
    </row>
    <row r="131" spans="1:7" ht="25.5" x14ac:dyDescent="0.2">
      <c r="A131" s="76" t="s">
        <v>219</v>
      </c>
      <c r="B131" s="31" t="s">
        <v>408</v>
      </c>
      <c r="C131" s="37">
        <v>0</v>
      </c>
      <c r="D131" s="208">
        <v>386349.18</v>
      </c>
      <c r="E131" s="208">
        <v>386349.18</v>
      </c>
      <c r="F131" s="79">
        <v>0</v>
      </c>
      <c r="G131" s="471">
        <f t="shared" si="10"/>
        <v>100</v>
      </c>
    </row>
    <row r="132" spans="1:7" x14ac:dyDescent="0.2">
      <c r="A132" s="76" t="s">
        <v>220</v>
      </c>
      <c r="B132" s="31" t="s">
        <v>257</v>
      </c>
      <c r="C132" s="37">
        <v>0</v>
      </c>
      <c r="D132" s="208">
        <v>104997.58</v>
      </c>
      <c r="E132" s="208">
        <v>104997.07</v>
      </c>
      <c r="F132" s="79">
        <v>0</v>
      </c>
      <c r="G132" s="471">
        <f t="shared" si="10"/>
        <v>99.99951427451947</v>
      </c>
    </row>
    <row r="133" spans="1:7" ht="38.25" x14ac:dyDescent="0.2">
      <c r="A133" s="76" t="s">
        <v>139</v>
      </c>
      <c r="B133" s="31" t="s">
        <v>633</v>
      </c>
      <c r="C133" s="37">
        <v>0</v>
      </c>
      <c r="D133" s="208">
        <v>10195.69</v>
      </c>
      <c r="E133" s="208">
        <v>9948</v>
      </c>
      <c r="F133" s="79">
        <v>0</v>
      </c>
      <c r="G133" s="471">
        <f t="shared" si="10"/>
        <v>97.570640143040833</v>
      </c>
    </row>
    <row r="134" spans="1:7" ht="25.5" x14ac:dyDescent="0.2">
      <c r="A134" s="76" t="s">
        <v>288</v>
      </c>
      <c r="B134" s="34" t="s">
        <v>627</v>
      </c>
      <c r="C134" s="37">
        <v>0</v>
      </c>
      <c r="D134" s="208">
        <v>1683430.32</v>
      </c>
      <c r="E134" s="208">
        <v>1683430.32</v>
      </c>
      <c r="F134" s="79">
        <v>0</v>
      </c>
      <c r="G134" s="471">
        <f t="shared" si="10"/>
        <v>100</v>
      </c>
    </row>
    <row r="135" spans="1:7" ht="39" thickBot="1" x14ac:dyDescent="0.25">
      <c r="A135" s="388" t="s">
        <v>229</v>
      </c>
      <c r="B135" s="389" t="s">
        <v>440</v>
      </c>
      <c r="C135" s="37">
        <v>0</v>
      </c>
      <c r="D135" s="208">
        <v>3382522</v>
      </c>
      <c r="E135" s="208">
        <v>3382522</v>
      </c>
      <c r="F135" s="390">
        <v>0</v>
      </c>
      <c r="G135" s="473">
        <f t="shared" si="10"/>
        <v>100</v>
      </c>
    </row>
    <row r="136" spans="1:7" ht="13.5" thickBot="1" x14ac:dyDescent="0.25">
      <c r="A136" s="392"/>
      <c r="B136" s="391" t="s">
        <v>59</v>
      </c>
      <c r="C136" s="393">
        <f>C123+C124+C125+C126+C127+C129+C130+C131+C132+C133+C134+C135</f>
        <v>0</v>
      </c>
      <c r="D136" s="393">
        <f>D123+D124+D125+D126+D127+D129+D130+D131+D132+D133+D134+D135</f>
        <v>6924197.7999999998</v>
      </c>
      <c r="E136" s="393">
        <f>E123+E124+E125+E126+E127+E129+E130+E131+E132+E133+E134+E135</f>
        <v>6923949.5999999996</v>
      </c>
      <c r="F136" s="394">
        <v>0</v>
      </c>
      <c r="G136" s="474">
        <f t="shared" si="10"/>
        <v>99.996415469240347</v>
      </c>
    </row>
    <row r="137" spans="1:7" ht="13.5" thickBot="1" x14ac:dyDescent="0.25">
      <c r="A137" s="400"/>
      <c r="B137" s="75" t="s">
        <v>61</v>
      </c>
      <c r="C137" s="401">
        <f>C109+C121+C136</f>
        <v>2205825</v>
      </c>
      <c r="D137" s="402">
        <f>D109+D121+D136</f>
        <v>16353675.600000001</v>
      </c>
      <c r="E137" s="402">
        <f>E109+E121+E136</f>
        <v>8279290.5999999996</v>
      </c>
      <c r="F137" s="403">
        <f>E137/C137*100</f>
        <v>375.33759931091544</v>
      </c>
      <c r="G137" s="475">
        <f t="shared" si="10"/>
        <v>50.626481792264478</v>
      </c>
    </row>
    <row r="138" spans="1:7" ht="13.5" thickBot="1" x14ac:dyDescent="0.25">
      <c r="A138" s="395"/>
      <c r="B138" s="396" t="s">
        <v>62</v>
      </c>
      <c r="C138" s="397">
        <f>C74+C137</f>
        <v>175305700</v>
      </c>
      <c r="D138" s="398">
        <f>D74+D137</f>
        <v>203587240.34</v>
      </c>
      <c r="E138" s="398">
        <f>E74+E137</f>
        <v>97529476.309999958</v>
      </c>
      <c r="F138" s="399">
        <f>E138/C138*100</f>
        <v>55.633944766199818</v>
      </c>
      <c r="G138" s="476">
        <f t="shared" si="10"/>
        <v>47.905495524729972</v>
      </c>
    </row>
    <row r="139" spans="1:7" s="4" customFormat="1" ht="50.25" customHeight="1" x14ac:dyDescent="0.25">
      <c r="A139" s="477" t="s">
        <v>728</v>
      </c>
      <c r="B139" s="439"/>
      <c r="C139" s="439"/>
      <c r="D139" s="439"/>
      <c r="E139" s="439"/>
      <c r="F139" s="439"/>
      <c r="G139" s="439"/>
    </row>
  </sheetData>
  <mergeCells count="8">
    <mergeCell ref="A122:G122"/>
    <mergeCell ref="A139:G139"/>
    <mergeCell ref="A4:G4"/>
    <mergeCell ref="B5:F5"/>
    <mergeCell ref="A9:G9"/>
    <mergeCell ref="A75:G75"/>
    <mergeCell ref="B76:F76"/>
    <mergeCell ref="A110:G110"/>
  </mergeCells>
  <pageMargins left="1.1811023622047245" right="0.39370078740157483" top="0.78740157480314965" bottom="0.78740157480314965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tabSelected="1" zoomScaleNormal="100" zoomScaleSheetLayoutView="100" workbookViewId="0">
      <selection activeCell="C212" sqref="C212"/>
    </sheetView>
  </sheetViews>
  <sheetFormatPr defaultRowHeight="12.75" x14ac:dyDescent="0.2"/>
  <cols>
    <col min="1" max="1" width="50.7109375" customWidth="1"/>
    <col min="2" max="2" width="13.42578125" style="51" customWidth="1"/>
    <col min="3" max="3" width="13.42578125" style="199" customWidth="1"/>
    <col min="4" max="4" width="11.140625" style="264" customWidth="1"/>
    <col min="5" max="5" width="11.5703125" customWidth="1"/>
    <col min="7" max="7" width="12.42578125" customWidth="1"/>
    <col min="8" max="8" width="12.28515625" customWidth="1"/>
    <col min="9" max="9" width="12" customWidth="1"/>
  </cols>
  <sheetData>
    <row r="1" spans="1:9" ht="15" customHeight="1" x14ac:dyDescent="0.2">
      <c r="A1" s="440" t="s">
        <v>70</v>
      </c>
      <c r="B1" s="442"/>
      <c r="C1" s="442"/>
      <c r="D1" s="442"/>
      <c r="E1" s="442"/>
      <c r="F1" s="85"/>
      <c r="G1" s="85"/>
      <c r="H1" s="85"/>
      <c r="I1" s="7"/>
    </row>
    <row r="2" spans="1:9" ht="16.5" thickBot="1" x14ac:dyDescent="0.25">
      <c r="A2" s="440" t="s">
        <v>707</v>
      </c>
      <c r="B2" s="442"/>
      <c r="C2" s="442"/>
      <c r="D2" s="442"/>
      <c r="E2" s="442"/>
      <c r="F2" s="85"/>
      <c r="G2" s="85"/>
      <c r="H2" s="85"/>
      <c r="I2" s="7"/>
    </row>
    <row r="3" spans="1:9" ht="54.75" customHeight="1" x14ac:dyDescent="0.2">
      <c r="A3" s="22" t="s">
        <v>14</v>
      </c>
      <c r="B3" s="211" t="s">
        <v>69</v>
      </c>
      <c r="C3" s="212" t="s">
        <v>68</v>
      </c>
      <c r="D3" s="277" t="s">
        <v>67</v>
      </c>
      <c r="E3" s="23" t="s">
        <v>66</v>
      </c>
    </row>
    <row r="4" spans="1:9" x14ac:dyDescent="0.2">
      <c r="A4" s="451" t="s">
        <v>65</v>
      </c>
      <c r="B4" s="465"/>
      <c r="C4" s="465"/>
      <c r="D4" s="465"/>
      <c r="E4" s="466"/>
    </row>
    <row r="5" spans="1:9" ht="18.75" x14ac:dyDescent="0.2">
      <c r="A5" s="467" t="s">
        <v>15</v>
      </c>
      <c r="B5" s="468"/>
      <c r="C5" s="468"/>
      <c r="D5" s="468"/>
      <c r="E5" s="469"/>
    </row>
    <row r="6" spans="1:9" x14ac:dyDescent="0.2">
      <c r="A6" s="180" t="s">
        <v>143</v>
      </c>
      <c r="B6" s="35">
        <v>31146000</v>
      </c>
      <c r="C6" s="35">
        <v>27548744.309999999</v>
      </c>
      <c r="D6" s="15">
        <f>C6/B6*100</f>
        <v>88.450344538624535</v>
      </c>
      <c r="E6" s="20">
        <f>C6-B6</f>
        <v>-3597255.6900000013</v>
      </c>
    </row>
    <row r="7" spans="1:9" x14ac:dyDescent="0.2">
      <c r="A7" s="180" t="s">
        <v>144</v>
      </c>
      <c r="B7" s="35">
        <v>12100</v>
      </c>
      <c r="C7" s="35">
        <v>0</v>
      </c>
      <c r="D7" s="15">
        <f t="shared" ref="D7:D21" si="0">C7/B7*100</f>
        <v>0</v>
      </c>
      <c r="E7" s="20">
        <f t="shared" ref="E7:E39" si="1">C7-B7</f>
        <v>-12100</v>
      </c>
    </row>
    <row r="8" spans="1:9" ht="25.5" x14ac:dyDescent="0.2">
      <c r="A8" s="181" t="s">
        <v>304</v>
      </c>
      <c r="B8" s="35">
        <v>42400</v>
      </c>
      <c r="C8" s="35">
        <v>81448.479999999996</v>
      </c>
      <c r="D8" s="15">
        <f t="shared" si="0"/>
        <v>192.09547169811322</v>
      </c>
      <c r="E8" s="20">
        <f t="shared" si="1"/>
        <v>39048.479999999996</v>
      </c>
    </row>
    <row r="9" spans="1:9" ht="25.5" x14ac:dyDescent="0.2">
      <c r="A9" s="182" t="s">
        <v>147</v>
      </c>
      <c r="B9" s="35">
        <v>413700</v>
      </c>
      <c r="C9" s="35">
        <v>451247.93</v>
      </c>
      <c r="D9" s="15">
        <f t="shared" si="0"/>
        <v>109.07612521150591</v>
      </c>
      <c r="E9" s="20">
        <f t="shared" si="1"/>
        <v>37547.929999999993</v>
      </c>
    </row>
    <row r="10" spans="1:9" ht="25.5" x14ac:dyDescent="0.2">
      <c r="A10" s="33" t="s">
        <v>146</v>
      </c>
      <c r="B10" s="35">
        <v>1445400</v>
      </c>
      <c r="C10" s="35">
        <v>1532523.32</v>
      </c>
      <c r="D10" s="15">
        <f t="shared" si="0"/>
        <v>106.02762695447628</v>
      </c>
      <c r="E10" s="20">
        <f t="shared" si="1"/>
        <v>87123.320000000065</v>
      </c>
    </row>
    <row r="11" spans="1:9" ht="25.5" x14ac:dyDescent="0.2">
      <c r="A11" s="25" t="s">
        <v>145</v>
      </c>
      <c r="B11" s="35">
        <v>1173000</v>
      </c>
      <c r="C11" s="35">
        <v>1307782.2</v>
      </c>
      <c r="D11" s="15">
        <f t="shared" si="0"/>
        <v>111.49038363171356</v>
      </c>
      <c r="E11" s="20">
        <f t="shared" si="1"/>
        <v>134782.19999999995</v>
      </c>
    </row>
    <row r="12" spans="1:9" x14ac:dyDescent="0.2">
      <c r="A12" s="25" t="s">
        <v>73</v>
      </c>
      <c r="B12" s="35">
        <v>11000</v>
      </c>
      <c r="C12" s="35">
        <v>36941.379999999997</v>
      </c>
      <c r="D12" s="15">
        <f t="shared" si="0"/>
        <v>335.83072727272724</v>
      </c>
      <c r="E12" s="20">
        <f t="shared" si="1"/>
        <v>25941.379999999997</v>
      </c>
    </row>
    <row r="13" spans="1:9" x14ac:dyDescent="0.2">
      <c r="A13" s="25" t="s">
        <v>103</v>
      </c>
      <c r="B13" s="35">
        <v>300</v>
      </c>
      <c r="C13" s="35">
        <v>51</v>
      </c>
      <c r="D13" s="15"/>
      <c r="E13" s="20">
        <f t="shared" si="1"/>
        <v>-249</v>
      </c>
    </row>
    <row r="14" spans="1:9" x14ac:dyDescent="0.2">
      <c r="A14" s="25" t="s">
        <v>104</v>
      </c>
      <c r="B14" s="35">
        <v>0</v>
      </c>
      <c r="C14" s="35">
        <v>2242.64</v>
      </c>
      <c r="D14" s="15"/>
      <c r="E14" s="20">
        <f t="shared" si="1"/>
        <v>2242.64</v>
      </c>
    </row>
    <row r="15" spans="1:9" x14ac:dyDescent="0.2">
      <c r="A15" s="25" t="s">
        <v>74</v>
      </c>
      <c r="B15" s="57">
        <v>528200</v>
      </c>
      <c r="C15" s="57">
        <v>747990.3</v>
      </c>
      <c r="D15" s="15">
        <f t="shared" si="0"/>
        <v>141.61118894358196</v>
      </c>
      <c r="E15" s="20">
        <f t="shared" si="1"/>
        <v>219790.30000000005</v>
      </c>
    </row>
    <row r="16" spans="1:9" x14ac:dyDescent="0.2">
      <c r="A16" s="39" t="s">
        <v>75</v>
      </c>
      <c r="B16" s="19">
        <f>B17+B18+B19+B20</f>
        <v>8518200</v>
      </c>
      <c r="C16" s="19">
        <f>C17+C18+C19+C20</f>
        <v>13415740.43</v>
      </c>
      <c r="D16" s="16">
        <f t="shared" si="0"/>
        <v>157.49501573102299</v>
      </c>
      <c r="E16" s="17">
        <f t="shared" si="1"/>
        <v>4897540.43</v>
      </c>
      <c r="F16" s="41"/>
      <c r="G16" s="41"/>
      <c r="H16" s="41"/>
    </row>
    <row r="17" spans="1:5" x14ac:dyDescent="0.2">
      <c r="A17" s="25" t="s">
        <v>95</v>
      </c>
      <c r="B17" s="35">
        <v>1375600</v>
      </c>
      <c r="C17" s="35">
        <v>2206031.52</v>
      </c>
      <c r="D17" s="15">
        <f t="shared" si="0"/>
        <v>160.3686769409712</v>
      </c>
      <c r="E17" s="20">
        <f t="shared" si="1"/>
        <v>830431.52</v>
      </c>
    </row>
    <row r="18" spans="1:5" x14ac:dyDescent="0.2">
      <c r="A18" s="25" t="s">
        <v>76</v>
      </c>
      <c r="B18" s="35">
        <v>5868200</v>
      </c>
      <c r="C18" s="35">
        <v>9869596.2100000009</v>
      </c>
      <c r="D18" s="15">
        <f t="shared" si="0"/>
        <v>168.18779540574624</v>
      </c>
      <c r="E18" s="20">
        <f t="shared" si="1"/>
        <v>4001396.2100000009</v>
      </c>
    </row>
    <row r="19" spans="1:5" x14ac:dyDescent="0.2">
      <c r="A19" s="25" t="s">
        <v>77</v>
      </c>
      <c r="B19" s="35">
        <v>209800</v>
      </c>
      <c r="C19" s="35">
        <v>163001.67000000001</v>
      </c>
      <c r="D19" s="15">
        <f t="shared" si="0"/>
        <v>77.693836987607256</v>
      </c>
      <c r="E19" s="20">
        <f t="shared" si="1"/>
        <v>-46798.329999999987</v>
      </c>
    </row>
    <row r="20" spans="1:5" ht="14.25" customHeight="1" x14ac:dyDescent="0.2">
      <c r="A20" s="25" t="s">
        <v>156</v>
      </c>
      <c r="B20" s="35">
        <v>1064600</v>
      </c>
      <c r="C20" s="35">
        <v>1177111.03</v>
      </c>
      <c r="D20" s="15">
        <f t="shared" si="0"/>
        <v>110.56838530903626</v>
      </c>
      <c r="E20" s="20">
        <f t="shared" si="1"/>
        <v>112511.03000000003</v>
      </c>
    </row>
    <row r="21" spans="1:5" s="12" customFormat="1" ht="13.5" customHeight="1" x14ac:dyDescent="0.2">
      <c r="A21" s="13" t="s">
        <v>293</v>
      </c>
      <c r="B21" s="19">
        <v>46800</v>
      </c>
      <c r="C21" s="19">
        <v>45833.33</v>
      </c>
      <c r="D21" s="16">
        <f t="shared" si="0"/>
        <v>97.934465811965822</v>
      </c>
      <c r="E21" s="17">
        <f t="shared" si="1"/>
        <v>-966.66999999999825</v>
      </c>
    </row>
    <row r="22" spans="1:5" ht="0.75" customHeight="1" x14ac:dyDescent="0.2">
      <c r="A22" s="25" t="s">
        <v>292</v>
      </c>
      <c r="B22" s="35"/>
      <c r="C22" s="35"/>
      <c r="D22" s="15"/>
      <c r="E22" s="20">
        <f t="shared" si="1"/>
        <v>0</v>
      </c>
    </row>
    <row r="23" spans="1:5" ht="24" customHeight="1" x14ac:dyDescent="0.2">
      <c r="A23" s="39" t="s">
        <v>78</v>
      </c>
      <c r="B23" s="19">
        <f>B24+B25+B26</f>
        <v>8825200</v>
      </c>
      <c r="C23" s="19">
        <f>C24+C25+C26</f>
        <v>7246671.1099999994</v>
      </c>
      <c r="D23" s="40">
        <f t="shared" ref="D23:D31" si="2">C23/B23*100</f>
        <v>82.113392444363868</v>
      </c>
      <c r="E23" s="42">
        <f>C23-B23</f>
        <v>-1578528.8900000006</v>
      </c>
    </row>
    <row r="24" spans="1:5" x14ac:dyDescent="0.2">
      <c r="A24" s="25" t="s">
        <v>79</v>
      </c>
      <c r="B24" s="35">
        <v>334600</v>
      </c>
      <c r="C24" s="35">
        <v>166877.15</v>
      </c>
      <c r="D24" s="15">
        <f t="shared" si="2"/>
        <v>49.873625224148235</v>
      </c>
      <c r="E24" s="20">
        <f t="shared" si="1"/>
        <v>-167722.85</v>
      </c>
    </row>
    <row r="25" spans="1:5" x14ac:dyDescent="0.2">
      <c r="A25" s="25" t="s">
        <v>80</v>
      </c>
      <c r="B25" s="35">
        <v>4583200</v>
      </c>
      <c r="C25" s="35">
        <v>3547430.05</v>
      </c>
      <c r="D25" s="15">
        <f t="shared" si="2"/>
        <v>77.400725475650205</v>
      </c>
      <c r="E25" s="20">
        <f t="shared" si="1"/>
        <v>-1035769.9500000002</v>
      </c>
    </row>
    <row r="26" spans="1:5" ht="25.5" x14ac:dyDescent="0.2">
      <c r="A26" s="26" t="s">
        <v>81</v>
      </c>
      <c r="B26" s="35">
        <v>3907400</v>
      </c>
      <c r="C26" s="35">
        <v>3532363.91</v>
      </c>
      <c r="D26" s="15">
        <f t="shared" si="2"/>
        <v>90.401901776117114</v>
      </c>
      <c r="E26" s="20">
        <f t="shared" si="1"/>
        <v>-375036.08999999985</v>
      </c>
    </row>
    <row r="27" spans="1:5" x14ac:dyDescent="0.2">
      <c r="A27" s="25" t="s">
        <v>83</v>
      </c>
      <c r="B27" s="35">
        <v>16900</v>
      </c>
      <c r="C27" s="35">
        <v>117502.9</v>
      </c>
      <c r="D27" s="15">
        <f t="shared" si="2"/>
        <v>695.28343195266268</v>
      </c>
      <c r="E27" s="20">
        <f t="shared" si="1"/>
        <v>100602.9</v>
      </c>
    </row>
    <row r="28" spans="1:5" ht="44.25" customHeight="1" x14ac:dyDescent="0.2">
      <c r="A28" s="25" t="s">
        <v>93</v>
      </c>
      <c r="B28" s="35">
        <v>101800</v>
      </c>
      <c r="C28" s="35">
        <v>17380</v>
      </c>
      <c r="D28" s="15">
        <f t="shared" si="2"/>
        <v>17.072691552062867</v>
      </c>
      <c r="E28" s="20">
        <f t="shared" si="1"/>
        <v>-84420</v>
      </c>
    </row>
    <row r="29" spans="1:5" ht="42.75" customHeight="1" x14ac:dyDescent="0.2">
      <c r="A29" s="25" t="s">
        <v>111</v>
      </c>
      <c r="B29" s="35">
        <v>19000</v>
      </c>
      <c r="C29" s="35">
        <v>42982</v>
      </c>
      <c r="D29" s="15">
        <f t="shared" si="2"/>
        <v>226.22105263157897</v>
      </c>
      <c r="E29" s="20">
        <f>C29-B29</f>
        <v>23982</v>
      </c>
    </row>
    <row r="30" spans="1:5" x14ac:dyDescent="0.2">
      <c r="A30" s="25" t="s">
        <v>84</v>
      </c>
      <c r="B30" s="35">
        <v>220000</v>
      </c>
      <c r="C30" s="35">
        <v>195437.03</v>
      </c>
      <c r="D30" s="15">
        <f t="shared" si="2"/>
        <v>88.835013636363641</v>
      </c>
      <c r="E30" s="20">
        <f>C30-B30</f>
        <v>-24562.97</v>
      </c>
    </row>
    <row r="31" spans="1:5" ht="25.5" x14ac:dyDescent="0.2">
      <c r="A31" s="27" t="s">
        <v>94</v>
      </c>
      <c r="B31" s="35">
        <v>90200</v>
      </c>
      <c r="C31" s="35">
        <v>125610</v>
      </c>
      <c r="D31" s="15">
        <f t="shared" si="2"/>
        <v>139.25720620842571</v>
      </c>
      <c r="E31" s="20">
        <f>C31-B31</f>
        <v>35410</v>
      </c>
    </row>
    <row r="32" spans="1:5" ht="40.5" customHeight="1" x14ac:dyDescent="0.2">
      <c r="A32" s="25" t="s">
        <v>157</v>
      </c>
      <c r="B32" s="35"/>
      <c r="C32" s="35">
        <v>0</v>
      </c>
      <c r="D32" s="15"/>
      <c r="E32" s="20">
        <f t="shared" si="1"/>
        <v>0</v>
      </c>
    </row>
    <row r="33" spans="1:10" ht="12.75" customHeight="1" x14ac:dyDescent="0.2">
      <c r="A33" s="25" t="s">
        <v>16</v>
      </c>
      <c r="B33" s="35">
        <v>60700</v>
      </c>
      <c r="C33" s="35">
        <v>61786.28</v>
      </c>
      <c r="D33" s="15">
        <f t="shared" ref="D33:D53" si="3">C33/B33*100</f>
        <v>101.7895881383855</v>
      </c>
      <c r="E33" s="20">
        <f t="shared" si="1"/>
        <v>1086.2799999999988</v>
      </c>
    </row>
    <row r="34" spans="1:10" ht="21" hidden="1" customHeight="1" x14ac:dyDescent="0.2">
      <c r="A34" s="25" t="s">
        <v>158</v>
      </c>
      <c r="B34" s="35"/>
      <c r="C34" s="35">
        <v>0</v>
      </c>
      <c r="D34" s="15" t="e">
        <f t="shared" si="3"/>
        <v>#DIV/0!</v>
      </c>
      <c r="E34" s="20">
        <f t="shared" si="1"/>
        <v>0</v>
      </c>
    </row>
    <row r="35" spans="1:10" ht="74.25" customHeight="1" x14ac:dyDescent="0.2">
      <c r="A35" s="25" t="s">
        <v>305</v>
      </c>
      <c r="B35" s="35"/>
      <c r="C35" s="35"/>
      <c r="D35" s="15"/>
      <c r="E35" s="20">
        <f t="shared" si="1"/>
        <v>0</v>
      </c>
    </row>
    <row r="36" spans="1:10" x14ac:dyDescent="0.2">
      <c r="A36" s="25" t="s">
        <v>64</v>
      </c>
      <c r="B36" s="35">
        <v>0</v>
      </c>
      <c r="C36" s="35">
        <v>32540.91</v>
      </c>
      <c r="D36" s="15"/>
      <c r="E36" s="20">
        <f t="shared" si="1"/>
        <v>32540.91</v>
      </c>
    </row>
    <row r="37" spans="1:10" ht="77.25" customHeight="1" x14ac:dyDescent="0.2">
      <c r="A37" s="25" t="s">
        <v>506</v>
      </c>
      <c r="B37" s="35">
        <v>0</v>
      </c>
      <c r="C37" s="35">
        <v>50908.46</v>
      </c>
      <c r="D37" s="15"/>
      <c r="E37" s="20">
        <f t="shared" si="1"/>
        <v>50908.46</v>
      </c>
    </row>
    <row r="38" spans="1:10" hidden="1" x14ac:dyDescent="0.2">
      <c r="A38" s="25"/>
      <c r="B38" s="35"/>
      <c r="C38" s="35"/>
      <c r="D38" s="15"/>
      <c r="E38" s="185"/>
    </row>
    <row r="39" spans="1:10" ht="76.5" customHeight="1" x14ac:dyDescent="0.2">
      <c r="A39" s="25" t="s">
        <v>291</v>
      </c>
      <c r="B39" s="35"/>
      <c r="C39" s="35">
        <v>750</v>
      </c>
      <c r="D39" s="15"/>
      <c r="E39" s="24">
        <f t="shared" si="1"/>
        <v>750</v>
      </c>
    </row>
    <row r="40" spans="1:10" s="12" customFormat="1" ht="15" x14ac:dyDescent="0.25">
      <c r="A40" s="13" t="s">
        <v>560</v>
      </c>
      <c r="B40" s="19">
        <f>SUM(B41:B53)</f>
        <v>35376159</v>
      </c>
      <c r="C40" s="19">
        <f>SUM(C41:C53)</f>
        <v>34920267</v>
      </c>
      <c r="D40" s="15">
        <f t="shared" si="3"/>
        <v>98.711301585907052</v>
      </c>
      <c r="E40" s="53">
        <f>SUM(E41:E53)</f>
        <v>-455892</v>
      </c>
      <c r="J40" s="183"/>
    </row>
    <row r="41" spans="1:10" ht="49.5" hidden="1" customHeight="1" x14ac:dyDescent="0.2">
      <c r="A41" s="25" t="s">
        <v>499</v>
      </c>
      <c r="B41" s="35"/>
      <c r="C41" s="35"/>
      <c r="D41" s="15"/>
      <c r="E41" s="20">
        <f t="shared" ref="E41:E53" si="4">C41-B41</f>
        <v>0</v>
      </c>
      <c r="F41" s="41"/>
    </row>
    <row r="42" spans="1:10" ht="35.25" customHeight="1" x14ac:dyDescent="0.2">
      <c r="A42" s="25" t="s">
        <v>554</v>
      </c>
      <c r="B42" s="35">
        <v>29825600</v>
      </c>
      <c r="C42" s="35">
        <v>29825600</v>
      </c>
      <c r="D42" s="15">
        <f t="shared" si="3"/>
        <v>100</v>
      </c>
      <c r="E42" s="20">
        <f t="shared" si="4"/>
        <v>0</v>
      </c>
      <c r="F42" s="41"/>
    </row>
    <row r="43" spans="1:10" ht="36.75" hidden="1" customHeight="1" x14ac:dyDescent="0.2">
      <c r="A43" s="25" t="s">
        <v>500</v>
      </c>
      <c r="B43" s="35">
        <v>0</v>
      </c>
      <c r="C43" s="35">
        <v>0</v>
      </c>
      <c r="D43" s="15"/>
      <c r="E43" s="20">
        <f t="shared" si="4"/>
        <v>0</v>
      </c>
      <c r="F43" s="41"/>
    </row>
    <row r="44" spans="1:10" ht="37.5" hidden="1" customHeight="1" x14ac:dyDescent="0.2">
      <c r="A44" s="25" t="s">
        <v>268</v>
      </c>
      <c r="B44" s="35"/>
      <c r="C44" s="35"/>
      <c r="D44" s="15"/>
      <c r="E44" s="20">
        <f t="shared" si="4"/>
        <v>0</v>
      </c>
      <c r="F44" s="41"/>
    </row>
    <row r="45" spans="1:10" ht="51" x14ac:dyDescent="0.2">
      <c r="A45" s="25" t="s">
        <v>555</v>
      </c>
      <c r="B45" s="35">
        <v>897195</v>
      </c>
      <c r="C45" s="35">
        <v>897195</v>
      </c>
      <c r="D45" s="15">
        <f t="shared" si="3"/>
        <v>100</v>
      </c>
      <c r="E45" s="20">
        <f t="shared" si="4"/>
        <v>0</v>
      </c>
      <c r="F45" s="41"/>
    </row>
    <row r="46" spans="1:10" ht="48.75" customHeight="1" x14ac:dyDescent="0.2">
      <c r="A46" s="25" t="s">
        <v>537</v>
      </c>
      <c r="B46" s="35">
        <v>460585</v>
      </c>
      <c r="C46" s="35">
        <v>460585</v>
      </c>
      <c r="D46" s="15">
        <f t="shared" si="3"/>
        <v>100</v>
      </c>
      <c r="E46" s="20">
        <f t="shared" si="4"/>
        <v>0</v>
      </c>
      <c r="F46" s="41"/>
    </row>
    <row r="47" spans="1:10" ht="38.25" hidden="1" x14ac:dyDescent="0.2">
      <c r="A47" s="25" t="s">
        <v>538</v>
      </c>
      <c r="B47" s="35"/>
      <c r="C47" s="35">
        <v>0</v>
      </c>
      <c r="D47" s="15"/>
      <c r="E47" s="20">
        <f t="shared" si="4"/>
        <v>0</v>
      </c>
      <c r="F47" s="41"/>
    </row>
    <row r="48" spans="1:10" ht="41.25" customHeight="1" x14ac:dyDescent="0.2">
      <c r="A48" s="25" t="s">
        <v>539</v>
      </c>
      <c r="B48" s="35">
        <v>205516</v>
      </c>
      <c r="C48" s="35">
        <v>205516</v>
      </c>
      <c r="D48" s="15">
        <f t="shared" si="3"/>
        <v>100</v>
      </c>
      <c r="E48" s="20">
        <f t="shared" si="4"/>
        <v>0</v>
      </c>
      <c r="F48" s="41"/>
    </row>
    <row r="49" spans="1:8" ht="58.5" hidden="1" customHeight="1" x14ac:dyDescent="0.2">
      <c r="A49" s="25" t="s">
        <v>540</v>
      </c>
      <c r="B49" s="35"/>
      <c r="C49" s="35"/>
      <c r="D49" s="15"/>
      <c r="E49" s="20">
        <f t="shared" ref="E49:E51" si="5">C49-B49</f>
        <v>0</v>
      </c>
      <c r="F49" s="41"/>
    </row>
    <row r="50" spans="1:8" ht="58.5" hidden="1" customHeight="1" x14ac:dyDescent="0.2">
      <c r="A50" s="25" t="s">
        <v>534</v>
      </c>
      <c r="B50" s="35"/>
      <c r="C50" s="35"/>
      <c r="D50" s="15"/>
      <c r="E50" s="20">
        <f t="shared" si="5"/>
        <v>0</v>
      </c>
      <c r="F50" s="41"/>
    </row>
    <row r="51" spans="1:8" ht="58.5" hidden="1" customHeight="1" x14ac:dyDescent="0.2">
      <c r="A51" s="25" t="s">
        <v>536</v>
      </c>
      <c r="B51" s="35"/>
      <c r="C51" s="35"/>
      <c r="D51" s="15"/>
      <c r="E51" s="20">
        <f t="shared" si="5"/>
        <v>0</v>
      </c>
      <c r="F51" s="41"/>
    </row>
    <row r="52" spans="1:8" ht="23.25" customHeight="1" x14ac:dyDescent="0.2">
      <c r="A52" s="25" t="s">
        <v>556</v>
      </c>
      <c r="B52" s="35">
        <v>3369463</v>
      </c>
      <c r="C52" s="35">
        <v>2913571</v>
      </c>
      <c r="D52" s="15">
        <f t="shared" si="3"/>
        <v>86.469891493095488</v>
      </c>
      <c r="E52" s="20">
        <f t="shared" si="4"/>
        <v>-455892</v>
      </c>
      <c r="F52" s="41"/>
    </row>
    <row r="53" spans="1:8" ht="48" customHeight="1" x14ac:dyDescent="0.2">
      <c r="A53" s="25" t="s">
        <v>557</v>
      </c>
      <c r="B53" s="35">
        <v>617800</v>
      </c>
      <c r="C53" s="35">
        <v>617800</v>
      </c>
      <c r="D53" s="15">
        <f t="shared" si="3"/>
        <v>100</v>
      </c>
      <c r="E53" s="20">
        <f t="shared" si="4"/>
        <v>0</v>
      </c>
      <c r="F53" s="41"/>
      <c r="G53" s="8"/>
      <c r="H53" s="8"/>
    </row>
    <row r="54" spans="1:8" ht="23.25" hidden="1" customHeight="1" x14ac:dyDescent="0.2">
      <c r="A54" s="58"/>
      <c r="B54" s="116"/>
      <c r="C54" s="213"/>
      <c r="D54" s="278"/>
      <c r="E54" s="58"/>
      <c r="F54" s="41"/>
    </row>
    <row r="55" spans="1:8" s="54" customFormat="1" ht="12.75" customHeight="1" x14ac:dyDescent="0.2">
      <c r="A55" s="59" t="s">
        <v>17</v>
      </c>
      <c r="B55" s="67">
        <f>B6+B7+B9+B10+B11+B12+B13+B14+B15+B16+B21+B22+B23+B27+B28+B29+B30+B31+B32+B33+B36+B39+B8+B35+B37</f>
        <v>52670900</v>
      </c>
      <c r="C55" s="67">
        <f>C6+C7+C9+C10+C11+C12+C13+C14+C15+C16+C21+C22+C23+C27+C28+C29+C30+C31+C32+C33+C36+C39+C8+C35+C37</f>
        <v>53062114.00999999</v>
      </c>
      <c r="D55" s="64">
        <f>C55/B55*100</f>
        <v>100.74275170919805</v>
      </c>
      <c r="E55" s="66">
        <f>E6+E7+E9+E10+E11+E12+E13+E14+E15+E16+E21+E22+E23+E27+E28+E29+E30+E31+E32+E33+E36+E39+E8+E35+E37</f>
        <v>391214.00999999838</v>
      </c>
    </row>
    <row r="56" spans="1:8" s="54" customFormat="1" ht="14.25" x14ac:dyDescent="0.2">
      <c r="A56" s="63" t="s">
        <v>18</v>
      </c>
      <c r="B56" s="67">
        <f>B55+B40</f>
        <v>88047059</v>
      </c>
      <c r="C56" s="67">
        <f>C55+C40</f>
        <v>87982381.00999999</v>
      </c>
      <c r="D56" s="64">
        <f>C56/B56*100</f>
        <v>99.926541566822792</v>
      </c>
      <c r="E56" s="67">
        <f>E55+E40</f>
        <v>-64677.990000001621</v>
      </c>
      <c r="F56" s="65"/>
      <c r="G56" s="62"/>
    </row>
    <row r="57" spans="1:8" s="54" customFormat="1" ht="15" customHeight="1" x14ac:dyDescent="0.2">
      <c r="A57" s="462" t="s">
        <v>19</v>
      </c>
      <c r="B57" s="463"/>
      <c r="C57" s="463"/>
      <c r="D57" s="463"/>
      <c r="E57" s="464"/>
    </row>
    <row r="58" spans="1:8" ht="20.25" customHeight="1" x14ac:dyDescent="0.2">
      <c r="A58" s="25" t="s">
        <v>82</v>
      </c>
      <c r="B58" s="35">
        <v>32500</v>
      </c>
      <c r="C58" s="35">
        <v>35700.92</v>
      </c>
      <c r="D58" s="16">
        <f>C58/B58*100</f>
        <v>109.84898461538461</v>
      </c>
      <c r="E58" s="17">
        <f>C58-B58</f>
        <v>3200.9199999999983</v>
      </c>
    </row>
    <row r="59" spans="1:8" ht="36" customHeight="1" x14ac:dyDescent="0.2">
      <c r="A59" s="30" t="s">
        <v>150</v>
      </c>
      <c r="B59" s="35">
        <v>0</v>
      </c>
      <c r="C59" s="35">
        <v>87646.5</v>
      </c>
      <c r="D59" s="16"/>
      <c r="E59" s="17">
        <f>C59-B59</f>
        <v>87646.5</v>
      </c>
    </row>
    <row r="60" spans="1:8" ht="51" x14ac:dyDescent="0.2">
      <c r="A60" s="30" t="s">
        <v>161</v>
      </c>
      <c r="B60" s="35">
        <v>0</v>
      </c>
      <c r="C60" s="35">
        <v>9105.86</v>
      </c>
      <c r="D60" s="16"/>
      <c r="E60" s="17">
        <f>C60-B60</f>
        <v>9105.86</v>
      </c>
    </row>
    <row r="61" spans="1:8" ht="23.25" hidden="1" customHeight="1" x14ac:dyDescent="0.2">
      <c r="A61" s="25" t="s">
        <v>172</v>
      </c>
      <c r="B61" s="35"/>
      <c r="C61" s="35"/>
      <c r="D61" s="16">
        <v>0</v>
      </c>
      <c r="E61" s="17">
        <f>C61-B61</f>
        <v>0</v>
      </c>
    </row>
    <row r="62" spans="1:8" s="12" customFormat="1" x14ac:dyDescent="0.2">
      <c r="A62" s="56" t="s">
        <v>162</v>
      </c>
      <c r="B62" s="19">
        <f>B63+B64+B65+B66+B67</f>
        <v>4378243.5</v>
      </c>
      <c r="C62" s="19">
        <f>C63+C64+C65+C66+C67</f>
        <v>7550214.4199999999</v>
      </c>
      <c r="D62" s="16">
        <f t="shared" ref="D62:D67" si="6">C62/B62*100</f>
        <v>172.44848122312064</v>
      </c>
      <c r="E62" s="17">
        <f>C62-B62</f>
        <v>3171970.92</v>
      </c>
    </row>
    <row r="63" spans="1:8" ht="29.25" customHeight="1" x14ac:dyDescent="0.2">
      <c r="A63" s="55" t="s">
        <v>163</v>
      </c>
      <c r="B63" s="35">
        <v>892161.5</v>
      </c>
      <c r="C63" s="35">
        <v>567595.84</v>
      </c>
      <c r="D63" s="15">
        <f t="shared" si="6"/>
        <v>63.620301929639425</v>
      </c>
      <c r="E63" s="20">
        <f t="shared" ref="E63:E69" si="7">C63-B63</f>
        <v>-324565.66000000003</v>
      </c>
    </row>
    <row r="64" spans="1:8" ht="17.25" customHeight="1" x14ac:dyDescent="0.2">
      <c r="A64" s="28" t="s">
        <v>148</v>
      </c>
      <c r="B64" s="35">
        <v>16818</v>
      </c>
      <c r="C64" s="35">
        <v>16964.13</v>
      </c>
      <c r="D64" s="15">
        <f t="shared" si="6"/>
        <v>100.86889047449161</v>
      </c>
      <c r="E64" s="20">
        <f t="shared" si="7"/>
        <v>146.13000000000102</v>
      </c>
    </row>
    <row r="65" spans="1:8" ht="38.25" x14ac:dyDescent="0.2">
      <c r="A65" s="30" t="s">
        <v>149</v>
      </c>
      <c r="B65" s="35">
        <v>9263.2000000000007</v>
      </c>
      <c r="C65" s="35">
        <v>45371.85</v>
      </c>
      <c r="D65" s="15">
        <f t="shared" si="6"/>
        <v>489.80751792037307</v>
      </c>
      <c r="E65" s="20">
        <f t="shared" si="7"/>
        <v>36108.649999999994</v>
      </c>
    </row>
    <row r="66" spans="1:8" x14ac:dyDescent="0.2">
      <c r="A66" s="28" t="s">
        <v>159</v>
      </c>
      <c r="B66" s="35">
        <v>1507716.3</v>
      </c>
      <c r="C66" s="35">
        <v>3015713.59</v>
      </c>
      <c r="D66" s="15">
        <f t="shared" si="6"/>
        <v>200.01863679526446</v>
      </c>
      <c r="E66" s="20">
        <f t="shared" si="7"/>
        <v>1507997.2899999998</v>
      </c>
    </row>
    <row r="67" spans="1:8" ht="54" customHeight="1" x14ac:dyDescent="0.2">
      <c r="A67" s="30" t="s">
        <v>160</v>
      </c>
      <c r="B67" s="35">
        <v>1952284.5</v>
      </c>
      <c r="C67" s="35">
        <v>3904569.01</v>
      </c>
      <c r="D67" s="15">
        <f t="shared" si="6"/>
        <v>200.0000005122204</v>
      </c>
      <c r="E67" s="20">
        <f t="shared" si="7"/>
        <v>1952284.5099999998</v>
      </c>
    </row>
    <row r="68" spans="1:8" hidden="1" x14ac:dyDescent="0.2">
      <c r="A68" s="28" t="s">
        <v>173</v>
      </c>
      <c r="B68" s="214">
        <v>0</v>
      </c>
      <c r="C68" s="215">
        <v>0</v>
      </c>
      <c r="D68" s="15"/>
      <c r="E68" s="20">
        <f t="shared" si="7"/>
        <v>0</v>
      </c>
    </row>
    <row r="69" spans="1:8" ht="22.5" customHeight="1" x14ac:dyDescent="0.2">
      <c r="A69" s="28" t="s">
        <v>294</v>
      </c>
      <c r="B69" s="216">
        <v>0</v>
      </c>
      <c r="C69" s="215">
        <v>28485.3</v>
      </c>
      <c r="D69" s="15">
        <v>0</v>
      </c>
      <c r="E69" s="20">
        <f t="shared" si="7"/>
        <v>28485.3</v>
      </c>
    </row>
    <row r="70" spans="1:8" s="54" customFormat="1" ht="14.25" customHeight="1" x14ac:dyDescent="0.2">
      <c r="A70" s="59" t="s">
        <v>20</v>
      </c>
      <c r="B70" s="217">
        <f>B58+B59+B60+B61+B62+B68+B69</f>
        <v>4410743.5</v>
      </c>
      <c r="C70" s="217">
        <f>C58+C59+C60+C61+C62+C68+C69</f>
        <v>7711153</v>
      </c>
      <c r="D70" s="60">
        <f>C70/B70*100</f>
        <v>174.826602363071</v>
      </c>
      <c r="E70" s="61">
        <f>C70-B70</f>
        <v>3300409.5</v>
      </c>
      <c r="F70" s="62"/>
    </row>
    <row r="71" spans="1:8" s="11" customFormat="1" ht="14.25" customHeight="1" x14ac:dyDescent="0.2">
      <c r="A71" s="227" t="s">
        <v>559</v>
      </c>
      <c r="B71" s="42">
        <f>B72</f>
        <v>1259179</v>
      </c>
      <c r="C71" s="42">
        <f>C72</f>
        <v>1259179</v>
      </c>
      <c r="D71" s="16">
        <f>C71/B71*100</f>
        <v>100</v>
      </c>
      <c r="E71" s="17">
        <f>C71-B71</f>
        <v>0</v>
      </c>
      <c r="F71" s="86"/>
    </row>
    <row r="72" spans="1:8" s="54" customFormat="1" ht="19.5" customHeight="1" x14ac:dyDescent="0.25">
      <c r="A72" s="83" t="s">
        <v>556</v>
      </c>
      <c r="B72" s="217">
        <v>1259179</v>
      </c>
      <c r="C72" s="217">
        <v>1259179</v>
      </c>
      <c r="D72" s="15">
        <v>0</v>
      </c>
      <c r="E72" s="20">
        <f>C72-B72</f>
        <v>0</v>
      </c>
      <c r="F72" s="62"/>
    </row>
    <row r="73" spans="1:8" s="54" customFormat="1" ht="19.5" customHeight="1" x14ac:dyDescent="0.2">
      <c r="A73" s="84" t="s">
        <v>269</v>
      </c>
      <c r="B73" s="217">
        <f>B70+B71</f>
        <v>5669922.5</v>
      </c>
      <c r="C73" s="217">
        <f>C70+C71</f>
        <v>8970332</v>
      </c>
      <c r="D73" s="16">
        <f>C73/B73*100</f>
        <v>158.20907604998129</v>
      </c>
      <c r="E73" s="61">
        <f>C73-B73</f>
        <v>3300409.5</v>
      </c>
      <c r="F73" s="62"/>
    </row>
    <row r="74" spans="1:8" s="54" customFormat="1" ht="21" customHeight="1" x14ac:dyDescent="0.2">
      <c r="A74" s="63" t="s">
        <v>558</v>
      </c>
      <c r="B74" s="217">
        <f>B56+B73</f>
        <v>93716981.5</v>
      </c>
      <c r="C74" s="217">
        <f>C56+C73</f>
        <v>96952713.00999999</v>
      </c>
      <c r="D74" s="64">
        <f>C74/B74*100</f>
        <v>103.45266296268835</v>
      </c>
      <c r="E74" s="61">
        <f>C74-B74</f>
        <v>3235731.5099999905</v>
      </c>
      <c r="F74" s="65"/>
      <c r="G74" s="65"/>
    </row>
    <row r="75" spans="1:8" ht="15.75" customHeight="1" x14ac:dyDescent="0.2">
      <c r="A75" s="43"/>
      <c r="B75" s="214"/>
      <c r="C75" s="214"/>
      <c r="D75" s="40"/>
      <c r="E75" s="42"/>
      <c r="F75" s="44"/>
      <c r="G75" s="44"/>
      <c r="H75" s="44"/>
    </row>
    <row r="76" spans="1:8" s="51" customFormat="1" x14ac:dyDescent="0.2">
      <c r="A76" s="478" t="s">
        <v>21</v>
      </c>
      <c r="B76" s="479"/>
      <c r="C76" s="479"/>
      <c r="D76" s="479"/>
      <c r="E76" s="480"/>
      <c r="F76" s="44"/>
    </row>
    <row r="77" spans="1:8" x14ac:dyDescent="0.2">
      <c r="A77" s="451" t="s">
        <v>22</v>
      </c>
      <c r="B77" s="452"/>
      <c r="C77" s="452"/>
      <c r="D77" s="452"/>
      <c r="E77" s="453"/>
    </row>
    <row r="78" spans="1:8" ht="51" x14ac:dyDescent="0.2">
      <c r="A78" s="31" t="s">
        <v>177</v>
      </c>
      <c r="B78" s="35">
        <v>8796958</v>
      </c>
      <c r="C78" s="35">
        <v>7503269.5300000003</v>
      </c>
      <c r="D78" s="15">
        <f>C78/B78*100</f>
        <v>85.293911031517951</v>
      </c>
      <c r="E78" s="20">
        <f>C78-B78</f>
        <v>-1293688.4699999997</v>
      </c>
    </row>
    <row r="79" spans="1:8" ht="25.5" x14ac:dyDescent="0.2">
      <c r="A79" s="31" t="s">
        <v>561</v>
      </c>
      <c r="B79" s="35">
        <v>2769963</v>
      </c>
      <c r="C79" s="35">
        <v>2209019.62</v>
      </c>
      <c r="D79" s="15">
        <f>C79/B79*100</f>
        <v>79.749065962252928</v>
      </c>
      <c r="E79" s="20">
        <f>C79-B79</f>
        <v>-560943.37999999989</v>
      </c>
    </row>
    <row r="80" spans="1:8" x14ac:dyDescent="0.2">
      <c r="A80" s="31" t="s">
        <v>178</v>
      </c>
      <c r="B80" s="35">
        <v>177914</v>
      </c>
      <c r="C80" s="35">
        <v>64816.97</v>
      </c>
      <c r="D80" s="15">
        <f>C80/B80*100</f>
        <v>36.431629888597861</v>
      </c>
      <c r="E80" s="20">
        <f>C80-B80</f>
        <v>-113097.03</v>
      </c>
    </row>
    <row r="81" spans="1:5" hidden="1" x14ac:dyDescent="0.2">
      <c r="A81" s="189" t="s">
        <v>545</v>
      </c>
      <c r="B81" s="35">
        <v>0</v>
      </c>
      <c r="C81" s="35">
        <v>0</v>
      </c>
      <c r="D81" s="15">
        <v>0</v>
      </c>
      <c r="E81" s="20">
        <f>C81-B81</f>
        <v>0</v>
      </c>
    </row>
    <row r="82" spans="1:5" x14ac:dyDescent="0.2">
      <c r="A82" s="31" t="s">
        <v>179</v>
      </c>
      <c r="B82" s="35">
        <v>14947880</v>
      </c>
      <c r="C82" s="35">
        <v>13102716.630000001</v>
      </c>
      <c r="D82" s="15">
        <f t="shared" ref="D82:D140" si="8">C82/B82*100</f>
        <v>87.656019649609192</v>
      </c>
      <c r="E82" s="20">
        <f t="shared" ref="E82:E140" si="9">C82-B82</f>
        <v>-1845163.3699999992</v>
      </c>
    </row>
    <row r="83" spans="1:5" ht="25.5" x14ac:dyDescent="0.2">
      <c r="A83" s="31" t="s">
        <v>562</v>
      </c>
      <c r="B83" s="35">
        <v>12323090</v>
      </c>
      <c r="C83" s="35">
        <v>9946404.2599999998</v>
      </c>
      <c r="D83" s="15">
        <f t="shared" si="8"/>
        <v>80.713556908210521</v>
      </c>
      <c r="E83" s="20">
        <f t="shared" si="9"/>
        <v>-2376685.7400000002</v>
      </c>
    </row>
    <row r="84" spans="1:5" ht="25.5" x14ac:dyDescent="0.2">
      <c r="A84" s="31" t="s">
        <v>563</v>
      </c>
      <c r="B84" s="35">
        <v>29825600</v>
      </c>
      <c r="C84" s="35">
        <v>28371862.98</v>
      </c>
      <c r="D84" s="15">
        <f t="shared" si="8"/>
        <v>95.125875020116951</v>
      </c>
      <c r="E84" s="20">
        <f t="shared" si="9"/>
        <v>-1453737.0199999996</v>
      </c>
    </row>
    <row r="85" spans="1:5" ht="25.5" x14ac:dyDescent="0.2">
      <c r="A85" s="31" t="s">
        <v>711</v>
      </c>
      <c r="B85" s="35">
        <v>1381362.37</v>
      </c>
      <c r="C85" s="35">
        <v>1381362.37</v>
      </c>
      <c r="D85" s="15">
        <f t="shared" si="8"/>
        <v>100</v>
      </c>
      <c r="E85" s="20">
        <f t="shared" si="9"/>
        <v>0</v>
      </c>
    </row>
    <row r="86" spans="1:5" ht="25.5" x14ac:dyDescent="0.2">
      <c r="A86" s="31" t="s">
        <v>564</v>
      </c>
      <c r="B86" s="35">
        <v>2764646</v>
      </c>
      <c r="C86" s="35">
        <v>2635592.81</v>
      </c>
      <c r="D86" s="15">
        <f t="shared" si="8"/>
        <v>95.33201755306105</v>
      </c>
      <c r="E86" s="20">
        <f t="shared" si="9"/>
        <v>-129053.18999999994</v>
      </c>
    </row>
    <row r="87" spans="1:5" x14ac:dyDescent="0.2">
      <c r="A87" s="31" t="s">
        <v>565</v>
      </c>
      <c r="B87" s="35">
        <v>2767482</v>
      </c>
      <c r="C87" s="35">
        <v>2402458.6</v>
      </c>
      <c r="D87" s="15">
        <f t="shared" si="8"/>
        <v>86.810270130031569</v>
      </c>
      <c r="E87" s="20">
        <f t="shared" si="9"/>
        <v>-365023.39999999991</v>
      </c>
    </row>
    <row r="88" spans="1:5" x14ac:dyDescent="0.2">
      <c r="A88" s="31" t="s">
        <v>566</v>
      </c>
      <c r="B88" s="35">
        <v>3747736</v>
      </c>
      <c r="C88" s="35">
        <v>2990281.86</v>
      </c>
      <c r="D88" s="15">
        <f t="shared" si="8"/>
        <v>79.789020891546244</v>
      </c>
      <c r="E88" s="20">
        <f t="shared" si="9"/>
        <v>-757454.14000000013</v>
      </c>
    </row>
    <row r="89" spans="1:5" ht="16.5" customHeight="1" x14ac:dyDescent="0.2">
      <c r="A89" s="31" t="s">
        <v>567</v>
      </c>
      <c r="B89" s="35">
        <v>241570</v>
      </c>
      <c r="C89" s="35">
        <v>168988.6</v>
      </c>
      <c r="D89" s="15">
        <f t="shared" si="8"/>
        <v>69.954298960963698</v>
      </c>
      <c r="E89" s="20">
        <f t="shared" si="9"/>
        <v>-72581.399999999994</v>
      </c>
    </row>
    <row r="90" spans="1:5" ht="25.5" x14ac:dyDescent="0.2">
      <c r="A90" s="31" t="s">
        <v>568</v>
      </c>
      <c r="B90" s="35">
        <v>12200</v>
      </c>
      <c r="C90" s="35">
        <v>138.1</v>
      </c>
      <c r="D90" s="15">
        <f t="shared" si="8"/>
        <v>1.131967213114754</v>
      </c>
      <c r="E90" s="20">
        <f t="shared" si="9"/>
        <v>-12061.9</v>
      </c>
    </row>
    <row r="91" spans="1:5" ht="25.5" x14ac:dyDescent="0.2">
      <c r="A91" s="31" t="s">
        <v>569</v>
      </c>
      <c r="B91" s="35">
        <v>460585</v>
      </c>
      <c r="C91" s="35">
        <v>335964.94</v>
      </c>
      <c r="D91" s="15">
        <f t="shared" si="8"/>
        <v>72.943091937427411</v>
      </c>
      <c r="E91" s="20">
        <f t="shared" si="9"/>
        <v>-124620.06</v>
      </c>
    </row>
    <row r="92" spans="1:5" ht="25.5" x14ac:dyDescent="0.2">
      <c r="A92" s="31" t="s">
        <v>570</v>
      </c>
      <c r="B92" s="35">
        <v>416900</v>
      </c>
      <c r="C92" s="35">
        <v>255835.55</v>
      </c>
      <c r="D92" s="15">
        <f t="shared" si="8"/>
        <v>61.366166946509949</v>
      </c>
      <c r="E92" s="20">
        <f t="shared" si="9"/>
        <v>-161064.45000000001</v>
      </c>
    </row>
    <row r="93" spans="1:5" ht="38.25" x14ac:dyDescent="0.2">
      <c r="A93" s="31" t="s">
        <v>571</v>
      </c>
      <c r="B93" s="35">
        <v>205516</v>
      </c>
      <c r="C93" s="35">
        <v>202023.5</v>
      </c>
      <c r="D93" s="15">
        <f t="shared" si="8"/>
        <v>98.300618929913</v>
      </c>
      <c r="E93" s="20">
        <f t="shared" si="9"/>
        <v>-3492.5</v>
      </c>
    </row>
    <row r="94" spans="1:5" ht="51" x14ac:dyDescent="0.2">
      <c r="A94" s="31" t="s">
        <v>713</v>
      </c>
      <c r="B94" s="35">
        <v>76416.22</v>
      </c>
      <c r="C94" s="35">
        <v>76416.22</v>
      </c>
      <c r="D94" s="15">
        <f t="shared" si="8"/>
        <v>100</v>
      </c>
      <c r="E94" s="20">
        <f t="shared" si="9"/>
        <v>0</v>
      </c>
    </row>
    <row r="95" spans="1:5" ht="25.5" x14ac:dyDescent="0.2">
      <c r="A95" s="31" t="s">
        <v>572</v>
      </c>
      <c r="B95" s="35">
        <v>2748143.23</v>
      </c>
      <c r="C95" s="35">
        <v>1779890.67</v>
      </c>
      <c r="D95" s="15">
        <f t="shared" si="8"/>
        <v>64.76702708104483</v>
      </c>
      <c r="E95" s="20">
        <f t="shared" si="9"/>
        <v>-968252.56</v>
      </c>
    </row>
    <row r="96" spans="1:5" ht="38.25" x14ac:dyDescent="0.2">
      <c r="A96" s="31" t="s">
        <v>573</v>
      </c>
      <c r="B96" s="35">
        <v>2577729</v>
      </c>
      <c r="C96" s="35">
        <v>2026334.66</v>
      </c>
      <c r="D96" s="15">
        <f t="shared" si="8"/>
        <v>78.609297563863379</v>
      </c>
      <c r="E96" s="20">
        <f t="shared" si="9"/>
        <v>-551394.34000000008</v>
      </c>
    </row>
    <row r="97" spans="1:5" ht="25.5" x14ac:dyDescent="0.2">
      <c r="A97" s="31" t="s">
        <v>574</v>
      </c>
      <c r="B97" s="35">
        <v>617800</v>
      </c>
      <c r="C97" s="35">
        <v>534082.84</v>
      </c>
      <c r="D97" s="15">
        <f t="shared" si="8"/>
        <v>86.449148591777274</v>
      </c>
      <c r="E97" s="20">
        <f t="shared" si="9"/>
        <v>-83717.160000000033</v>
      </c>
    </row>
    <row r="98" spans="1:5" ht="25.5" x14ac:dyDescent="0.2">
      <c r="A98" s="31" t="s">
        <v>575</v>
      </c>
      <c r="B98" s="35">
        <v>6000</v>
      </c>
      <c r="C98" s="35">
        <v>3225.49</v>
      </c>
      <c r="D98" s="15">
        <f t="shared" si="8"/>
        <v>53.758166666666661</v>
      </c>
      <c r="E98" s="20">
        <f t="shared" si="9"/>
        <v>-2774.51</v>
      </c>
    </row>
    <row r="99" spans="1:5" ht="38.25" x14ac:dyDescent="0.2">
      <c r="A99" s="31" t="s">
        <v>576</v>
      </c>
      <c r="B99" s="35">
        <v>2724861</v>
      </c>
      <c r="C99" s="35">
        <v>2581706.58</v>
      </c>
      <c r="D99" s="15">
        <f t="shared" si="8"/>
        <v>94.746358805091347</v>
      </c>
      <c r="E99" s="20">
        <f t="shared" si="9"/>
        <v>-143154.41999999993</v>
      </c>
    </row>
    <row r="100" spans="1:5" ht="28.5" customHeight="1" x14ac:dyDescent="0.2">
      <c r="A100" s="31" t="s">
        <v>165</v>
      </c>
      <c r="B100" s="35">
        <v>15334</v>
      </c>
      <c r="C100" s="35">
        <v>14238</v>
      </c>
      <c r="D100" s="15">
        <f t="shared" si="8"/>
        <v>92.852484674579358</v>
      </c>
      <c r="E100" s="20">
        <f t="shared" si="9"/>
        <v>-1096</v>
      </c>
    </row>
    <row r="101" spans="1:5" ht="25.5" x14ac:dyDescent="0.2">
      <c r="A101" s="31" t="s">
        <v>577</v>
      </c>
      <c r="B101" s="35">
        <v>454725</v>
      </c>
      <c r="C101" s="35">
        <v>333686.24</v>
      </c>
      <c r="D101" s="15">
        <f t="shared" si="8"/>
        <v>73.381986915168511</v>
      </c>
      <c r="E101" s="20">
        <f t="shared" si="9"/>
        <v>-121038.76000000001</v>
      </c>
    </row>
    <row r="102" spans="1:5" x14ac:dyDescent="0.2">
      <c r="A102" s="31" t="s">
        <v>502</v>
      </c>
      <c r="B102" s="35">
        <v>20000</v>
      </c>
      <c r="C102" s="35">
        <v>3073</v>
      </c>
      <c r="D102" s="15">
        <f t="shared" si="8"/>
        <v>15.365</v>
      </c>
      <c r="E102" s="20">
        <f t="shared" si="9"/>
        <v>-16927</v>
      </c>
    </row>
    <row r="103" spans="1:5" ht="51" x14ac:dyDescent="0.2">
      <c r="A103" s="31" t="s">
        <v>184</v>
      </c>
      <c r="B103" s="35">
        <v>325000</v>
      </c>
      <c r="C103" s="35">
        <v>0</v>
      </c>
      <c r="D103" s="15">
        <v>0</v>
      </c>
      <c r="E103" s="20">
        <f t="shared" si="9"/>
        <v>-325000</v>
      </c>
    </row>
    <row r="104" spans="1:5" ht="76.5" x14ac:dyDescent="0.2">
      <c r="A104" s="31" t="s">
        <v>578</v>
      </c>
      <c r="B104" s="35">
        <v>39845</v>
      </c>
      <c r="C104" s="35">
        <v>39309</v>
      </c>
      <c r="D104" s="15">
        <f t="shared" si="8"/>
        <v>98.654787300790559</v>
      </c>
      <c r="E104" s="20">
        <f t="shared" si="9"/>
        <v>-536</v>
      </c>
    </row>
    <row r="105" spans="1:5" ht="26.25" customHeight="1" x14ac:dyDescent="0.2">
      <c r="A105" s="31" t="s">
        <v>579</v>
      </c>
      <c r="B105" s="35">
        <v>22379</v>
      </c>
      <c r="C105" s="35">
        <v>17495.05</v>
      </c>
      <c r="D105" s="15">
        <f t="shared" si="8"/>
        <v>78.176191965682108</v>
      </c>
      <c r="E105" s="20">
        <f t="shared" si="9"/>
        <v>-4883.9500000000007</v>
      </c>
    </row>
    <row r="106" spans="1:5" ht="35.25" customHeight="1" x14ac:dyDescent="0.2">
      <c r="A106" s="31" t="s">
        <v>580</v>
      </c>
      <c r="B106" s="35">
        <v>72000</v>
      </c>
      <c r="C106" s="35">
        <v>31304.02</v>
      </c>
      <c r="D106" s="15">
        <f t="shared" si="8"/>
        <v>43.477805555555555</v>
      </c>
      <c r="E106" s="20">
        <f t="shared" si="9"/>
        <v>-40695.979999999996</v>
      </c>
    </row>
    <row r="107" spans="1:5" x14ac:dyDescent="0.2">
      <c r="A107" s="31" t="s">
        <v>185</v>
      </c>
      <c r="B107" s="35">
        <v>152500</v>
      </c>
      <c r="C107" s="35">
        <v>141943.73000000001</v>
      </c>
      <c r="D107" s="15">
        <f t="shared" si="8"/>
        <v>93.077855737704922</v>
      </c>
      <c r="E107" s="20">
        <f t="shared" si="9"/>
        <v>-10556.26999999999</v>
      </c>
    </row>
    <row r="108" spans="1:5" ht="25.5" x14ac:dyDescent="0.2">
      <c r="A108" s="31" t="s">
        <v>186</v>
      </c>
      <c r="B108" s="35">
        <v>357004</v>
      </c>
      <c r="C108" s="35">
        <v>272201.33</v>
      </c>
      <c r="D108" s="15">
        <f t="shared" si="8"/>
        <v>76.246016851351811</v>
      </c>
      <c r="E108" s="20">
        <f t="shared" si="9"/>
        <v>-84802.669999999984</v>
      </c>
    </row>
    <row r="109" spans="1:5" ht="43.5" hidden="1" customHeight="1" x14ac:dyDescent="0.2">
      <c r="A109" s="31" t="s">
        <v>187</v>
      </c>
      <c r="B109" s="35">
        <v>0</v>
      </c>
      <c r="C109" s="35">
        <v>0</v>
      </c>
      <c r="D109" s="15">
        <v>0</v>
      </c>
      <c r="E109" s="20">
        <f t="shared" si="9"/>
        <v>0</v>
      </c>
    </row>
    <row r="110" spans="1:5" ht="17.25" customHeight="1" x14ac:dyDescent="0.2">
      <c r="A110" s="31" t="s">
        <v>188</v>
      </c>
      <c r="B110" s="35">
        <v>1833188</v>
      </c>
      <c r="C110" s="35">
        <v>1552745.15</v>
      </c>
      <c r="D110" s="15">
        <f t="shared" si="8"/>
        <v>84.701904550978952</v>
      </c>
      <c r="E110" s="20">
        <f t="shared" si="9"/>
        <v>-280442.85000000009</v>
      </c>
    </row>
    <row r="111" spans="1:5" ht="17.25" customHeight="1" x14ac:dyDescent="0.2">
      <c r="A111" s="189" t="s">
        <v>524</v>
      </c>
      <c r="B111" s="35">
        <v>73122</v>
      </c>
      <c r="C111" s="35">
        <v>70246.98</v>
      </c>
      <c r="D111" s="15">
        <f t="shared" si="8"/>
        <v>96.068187412816926</v>
      </c>
      <c r="E111" s="20">
        <f t="shared" si="9"/>
        <v>-2875.0200000000041</v>
      </c>
    </row>
    <row r="112" spans="1:5" ht="25.5" x14ac:dyDescent="0.2">
      <c r="A112" s="31" t="s">
        <v>581</v>
      </c>
      <c r="B112" s="35">
        <v>2850813</v>
      </c>
      <c r="C112" s="35">
        <v>2573748.94</v>
      </c>
      <c r="D112" s="15">
        <f t="shared" si="8"/>
        <v>90.281226443123415</v>
      </c>
      <c r="E112" s="20">
        <f t="shared" si="9"/>
        <v>-277064.06000000006</v>
      </c>
    </row>
    <row r="113" spans="1:5" ht="25.5" x14ac:dyDescent="0.2">
      <c r="A113" s="31" t="s">
        <v>189</v>
      </c>
      <c r="B113" s="35">
        <v>448960</v>
      </c>
      <c r="C113" s="35">
        <v>427860.02</v>
      </c>
      <c r="D113" s="15">
        <f t="shared" si="8"/>
        <v>95.300253920171059</v>
      </c>
      <c r="E113" s="20">
        <f t="shared" si="9"/>
        <v>-21099.979999999981</v>
      </c>
    </row>
    <row r="114" spans="1:5" x14ac:dyDescent="0.2">
      <c r="A114" s="31" t="s">
        <v>190</v>
      </c>
      <c r="B114" s="35">
        <v>16900</v>
      </c>
      <c r="C114" s="35">
        <v>3090</v>
      </c>
      <c r="D114" s="15">
        <f t="shared" si="8"/>
        <v>18.284023668639055</v>
      </c>
      <c r="E114" s="20">
        <f t="shared" si="9"/>
        <v>-13810</v>
      </c>
    </row>
    <row r="115" spans="1:5" ht="29.25" customHeight="1" x14ac:dyDescent="0.2">
      <c r="A115" s="31" t="s">
        <v>166</v>
      </c>
      <c r="B115" s="35">
        <v>213100</v>
      </c>
      <c r="C115" s="35">
        <v>154578</v>
      </c>
      <c r="D115" s="15">
        <f t="shared" si="8"/>
        <v>72.537775692163308</v>
      </c>
      <c r="E115" s="20">
        <f t="shared" si="9"/>
        <v>-58522</v>
      </c>
    </row>
    <row r="116" spans="1:5" ht="25.5" x14ac:dyDescent="0.2">
      <c r="A116" s="31" t="s">
        <v>167</v>
      </c>
      <c r="B116" s="35">
        <v>1790040</v>
      </c>
      <c r="C116" s="35">
        <v>1633257.37</v>
      </c>
      <c r="D116" s="15">
        <f t="shared" si="8"/>
        <v>91.241389577886537</v>
      </c>
      <c r="E116" s="20">
        <f t="shared" si="9"/>
        <v>-156782.62999999989</v>
      </c>
    </row>
    <row r="117" spans="1:5" ht="25.5" x14ac:dyDescent="0.2">
      <c r="A117" s="31" t="s">
        <v>191</v>
      </c>
      <c r="B117" s="35">
        <v>685000</v>
      </c>
      <c r="C117" s="35">
        <v>608832</v>
      </c>
      <c r="D117" s="15">
        <f t="shared" si="8"/>
        <v>88.880583941605835</v>
      </c>
      <c r="E117" s="20">
        <f t="shared" si="9"/>
        <v>-76168</v>
      </c>
    </row>
    <row r="118" spans="1:5" x14ac:dyDescent="0.2">
      <c r="A118" s="31" t="s">
        <v>192</v>
      </c>
      <c r="B118" s="35">
        <v>435002</v>
      </c>
      <c r="C118" s="35">
        <v>302743.7</v>
      </c>
      <c r="D118" s="15">
        <f t="shared" si="8"/>
        <v>69.595932892262567</v>
      </c>
      <c r="E118" s="20">
        <f t="shared" si="9"/>
        <v>-132258.29999999999</v>
      </c>
    </row>
    <row r="119" spans="1:5" ht="25.5" hidden="1" x14ac:dyDescent="0.2">
      <c r="A119" s="31" t="s">
        <v>270</v>
      </c>
      <c r="B119" s="35">
        <v>0</v>
      </c>
      <c r="C119" s="35">
        <v>0</v>
      </c>
      <c r="D119" s="15">
        <v>0</v>
      </c>
      <c r="E119" s="20">
        <f t="shared" si="9"/>
        <v>0</v>
      </c>
    </row>
    <row r="120" spans="1:5" ht="38.25" x14ac:dyDescent="0.2">
      <c r="A120" s="31" t="s">
        <v>193</v>
      </c>
      <c r="B120" s="35">
        <v>654170</v>
      </c>
      <c r="C120" s="35">
        <v>648400</v>
      </c>
      <c r="D120" s="15">
        <f t="shared" si="8"/>
        <v>99.11796627787885</v>
      </c>
      <c r="E120" s="20">
        <f t="shared" si="9"/>
        <v>-5770</v>
      </c>
    </row>
    <row r="121" spans="1:5" s="51" customFormat="1" x14ac:dyDescent="0.2">
      <c r="A121" s="57" t="s">
        <v>194</v>
      </c>
      <c r="B121" s="35">
        <v>2094418</v>
      </c>
      <c r="C121" s="35">
        <v>1699983.16</v>
      </c>
      <c r="D121" s="15">
        <f t="shared" si="8"/>
        <v>81.167329539757588</v>
      </c>
      <c r="E121" s="20">
        <f t="shared" si="9"/>
        <v>-394434.84000000008</v>
      </c>
    </row>
    <row r="122" spans="1:5" ht="63.75" hidden="1" x14ac:dyDescent="0.2">
      <c r="A122" s="31" t="s">
        <v>195</v>
      </c>
      <c r="B122" s="35">
        <v>0</v>
      </c>
      <c r="C122" s="35">
        <v>0</v>
      </c>
      <c r="D122" s="15" t="e">
        <f t="shared" si="8"/>
        <v>#DIV/0!</v>
      </c>
      <c r="E122" s="20">
        <f t="shared" si="9"/>
        <v>0</v>
      </c>
    </row>
    <row r="123" spans="1:5" ht="25.5" x14ac:dyDescent="0.2">
      <c r="A123" s="31" t="s">
        <v>196</v>
      </c>
      <c r="B123" s="35">
        <v>244759</v>
      </c>
      <c r="C123" s="35">
        <v>42926.239999999998</v>
      </c>
      <c r="D123" s="15">
        <f t="shared" si="8"/>
        <v>17.538166114422758</v>
      </c>
      <c r="E123" s="20">
        <f t="shared" si="9"/>
        <v>-201832.76</v>
      </c>
    </row>
    <row r="124" spans="1:5" ht="16.5" customHeight="1" x14ac:dyDescent="0.2">
      <c r="A124" s="31" t="s">
        <v>197</v>
      </c>
      <c r="B124" s="35">
        <v>100000</v>
      </c>
      <c r="C124" s="35">
        <v>0</v>
      </c>
      <c r="D124" s="15">
        <f t="shared" si="8"/>
        <v>0</v>
      </c>
      <c r="E124" s="20">
        <f t="shared" si="9"/>
        <v>-100000</v>
      </c>
    </row>
    <row r="125" spans="1:5" ht="25.5" x14ac:dyDescent="0.2">
      <c r="A125" s="31" t="s">
        <v>271</v>
      </c>
      <c r="B125" s="35">
        <v>0</v>
      </c>
      <c r="C125" s="35">
        <v>0</v>
      </c>
      <c r="D125" s="15">
        <v>0</v>
      </c>
      <c r="E125" s="20">
        <f t="shared" si="9"/>
        <v>0</v>
      </c>
    </row>
    <row r="126" spans="1:5" ht="25.5" x14ac:dyDescent="0.2">
      <c r="A126" s="31" t="s">
        <v>198</v>
      </c>
      <c r="B126" s="35">
        <v>534438</v>
      </c>
      <c r="C126" s="35">
        <v>0</v>
      </c>
      <c r="D126" s="15">
        <f t="shared" si="8"/>
        <v>0</v>
      </c>
      <c r="E126" s="20">
        <f t="shared" si="9"/>
        <v>-534438</v>
      </c>
    </row>
    <row r="127" spans="1:5" ht="25.5" x14ac:dyDescent="0.2">
      <c r="A127" s="31" t="s">
        <v>199</v>
      </c>
      <c r="B127" s="35">
        <v>0</v>
      </c>
      <c r="C127" s="35">
        <v>0</v>
      </c>
      <c r="D127" s="15">
        <v>0</v>
      </c>
      <c r="E127" s="20">
        <f t="shared" si="9"/>
        <v>0</v>
      </c>
    </row>
    <row r="128" spans="1:5" ht="25.5" x14ac:dyDescent="0.2">
      <c r="A128" s="31" t="s">
        <v>272</v>
      </c>
      <c r="B128" s="35">
        <v>8000</v>
      </c>
      <c r="C128" s="35">
        <v>0</v>
      </c>
      <c r="D128" s="15">
        <v>0</v>
      </c>
      <c r="E128" s="20">
        <f t="shared" si="9"/>
        <v>-8000</v>
      </c>
    </row>
    <row r="129" spans="1:5" ht="25.5" x14ac:dyDescent="0.2">
      <c r="A129" s="31" t="s">
        <v>200</v>
      </c>
      <c r="B129" s="35">
        <v>52000</v>
      </c>
      <c r="C129" s="35">
        <v>24000</v>
      </c>
      <c r="D129" s="15">
        <f t="shared" si="8"/>
        <v>46.153846153846153</v>
      </c>
      <c r="E129" s="20">
        <f t="shared" si="9"/>
        <v>-28000</v>
      </c>
    </row>
    <row r="130" spans="1:5" x14ac:dyDescent="0.2">
      <c r="A130" s="189" t="s">
        <v>525</v>
      </c>
      <c r="B130" s="35">
        <v>74000</v>
      </c>
      <c r="C130" s="35">
        <v>7200</v>
      </c>
      <c r="D130" s="15">
        <v>0</v>
      </c>
      <c r="E130" s="20">
        <f t="shared" si="9"/>
        <v>-66800</v>
      </c>
    </row>
    <row r="131" spans="1:5" ht="25.5" x14ac:dyDescent="0.2">
      <c r="A131" s="189" t="s">
        <v>531</v>
      </c>
      <c r="B131" s="35">
        <v>120691</v>
      </c>
      <c r="C131" s="35">
        <v>3541</v>
      </c>
      <c r="D131" s="15">
        <f t="shared" si="8"/>
        <v>2.9339387361112261</v>
      </c>
      <c r="E131" s="20">
        <f t="shared" si="9"/>
        <v>-117150</v>
      </c>
    </row>
    <row r="132" spans="1:5" x14ac:dyDescent="0.2">
      <c r="A132" s="31" t="s">
        <v>201</v>
      </c>
      <c r="B132" s="35">
        <v>4500</v>
      </c>
      <c r="C132" s="35">
        <v>3780</v>
      </c>
      <c r="D132" s="191">
        <f t="shared" si="8"/>
        <v>84</v>
      </c>
      <c r="E132" s="192">
        <f t="shared" si="9"/>
        <v>-720</v>
      </c>
    </row>
    <row r="133" spans="1:5" hidden="1" x14ac:dyDescent="0.2">
      <c r="A133" s="34" t="s">
        <v>202</v>
      </c>
      <c r="B133" s="35">
        <v>0</v>
      </c>
      <c r="C133" s="35">
        <v>0</v>
      </c>
      <c r="D133" s="15">
        <v>0</v>
      </c>
      <c r="E133" s="20">
        <f t="shared" si="9"/>
        <v>0</v>
      </c>
    </row>
    <row r="134" spans="1:5" x14ac:dyDescent="0.2">
      <c r="A134" s="34" t="s">
        <v>582</v>
      </c>
      <c r="B134" s="35">
        <v>90000</v>
      </c>
      <c r="C134" s="35">
        <v>67610</v>
      </c>
      <c r="D134" s="15">
        <f t="shared" si="8"/>
        <v>75.12222222222222</v>
      </c>
      <c r="E134" s="20">
        <f t="shared" si="9"/>
        <v>-22390</v>
      </c>
    </row>
    <row r="135" spans="1:5" x14ac:dyDescent="0.2">
      <c r="A135" s="34" t="s">
        <v>583</v>
      </c>
      <c r="B135" s="35">
        <v>50000</v>
      </c>
      <c r="C135" s="35">
        <v>0</v>
      </c>
      <c r="D135" s="15">
        <v>0</v>
      </c>
      <c r="E135" s="20">
        <f t="shared" si="9"/>
        <v>-50000</v>
      </c>
    </row>
    <row r="136" spans="1:5" s="51" customFormat="1" ht="14.25" customHeight="1" x14ac:dyDescent="0.2">
      <c r="A136" s="381" t="s">
        <v>59</v>
      </c>
      <c r="B136" s="19">
        <f>B78+B79+B80+B81+B82+B83+B84+B85+B86+B87+B88+B89+B90+B91+B92+B93+B94+B95+B96+B97+B98+B99+B100+B101+B102+B103+B104+B105+B106+B107+B108+B109+B110+B111+B112+B113+B114+B115+B116+B117+B118+B119+B120+B121+B122+B123+B124+B125+B126+B127+B128+B129+B130+B131+B132+B133+B134+B135</f>
        <v>103422239.82000001</v>
      </c>
      <c r="C136" s="19">
        <f>C78+C79+C80+C81+C82+C83+C84+C85+C86+C87+C88+C89+C90+C91+C92+C93+C94+C95+C96+C97+C98+C99+C100+C101+C102+C103+C104+C105+C106+C107+C108+C109+C110+C111+C112+C113+C114+C115+C116+C117+C118+C119+C120+C121+C122+C123+C124+C125+C126+C127+C128+C129+C130+C131+C132+C133+C134+C135</f>
        <v>89250185.709999964</v>
      </c>
      <c r="D136" s="40">
        <f t="shared" si="8"/>
        <v>86.296898873331671</v>
      </c>
      <c r="E136" s="42">
        <f t="shared" si="9"/>
        <v>-14172054.110000044</v>
      </c>
    </row>
    <row r="137" spans="1:5" ht="38.25" hidden="1" x14ac:dyDescent="0.2">
      <c r="A137" s="34" t="s">
        <v>203</v>
      </c>
      <c r="B137" s="35">
        <v>0</v>
      </c>
      <c r="C137" s="35">
        <v>0</v>
      </c>
      <c r="D137" s="15">
        <v>0</v>
      </c>
      <c r="E137" s="20">
        <f t="shared" si="9"/>
        <v>0</v>
      </c>
    </row>
    <row r="138" spans="1:5" ht="15" hidden="1" customHeight="1" x14ac:dyDescent="0.2">
      <c r="A138" s="34" t="s">
        <v>204</v>
      </c>
      <c r="B138" s="35">
        <v>0</v>
      </c>
      <c r="C138" s="35">
        <v>0</v>
      </c>
      <c r="D138" s="15">
        <v>0</v>
      </c>
      <c r="E138" s="20">
        <f t="shared" si="9"/>
        <v>0</v>
      </c>
    </row>
    <row r="139" spans="1:5" ht="38.25" hidden="1" x14ac:dyDescent="0.2">
      <c r="A139" s="34" t="s">
        <v>205</v>
      </c>
      <c r="B139" s="35">
        <v>0</v>
      </c>
      <c r="C139" s="35">
        <v>0</v>
      </c>
      <c r="D139" s="15">
        <v>0</v>
      </c>
      <c r="E139" s="20">
        <f t="shared" si="9"/>
        <v>0</v>
      </c>
    </row>
    <row r="140" spans="1:5" x14ac:dyDescent="0.2">
      <c r="A140" s="18" t="s">
        <v>60</v>
      </c>
      <c r="B140" s="19">
        <f>B136+B137+B138+B139</f>
        <v>103422239.82000001</v>
      </c>
      <c r="C140" s="19">
        <f>C136+C137+C138+C139</f>
        <v>89250185.709999964</v>
      </c>
      <c r="D140" s="16">
        <f t="shared" si="8"/>
        <v>86.296898873331671</v>
      </c>
      <c r="E140" s="17">
        <f t="shared" si="9"/>
        <v>-14172054.110000044</v>
      </c>
    </row>
    <row r="141" spans="1:5" s="73" customFormat="1" ht="15.75" x14ac:dyDescent="0.2">
      <c r="A141" s="456" t="s">
        <v>23</v>
      </c>
      <c r="B141" s="457"/>
      <c r="C141" s="457"/>
      <c r="D141" s="457"/>
      <c r="E141" s="458"/>
    </row>
    <row r="142" spans="1:5" x14ac:dyDescent="0.2">
      <c r="A142" s="446" t="s">
        <v>87</v>
      </c>
      <c r="B142" s="447"/>
      <c r="C142" s="447"/>
      <c r="D142" s="447"/>
      <c r="E142" s="459"/>
    </row>
    <row r="143" spans="1:5" ht="51" hidden="1" x14ac:dyDescent="0.2">
      <c r="A143" s="31" t="s">
        <v>177</v>
      </c>
      <c r="B143" s="35">
        <v>0</v>
      </c>
      <c r="C143" s="35">
        <v>0</v>
      </c>
      <c r="D143" s="15">
        <v>0</v>
      </c>
      <c r="E143" s="20">
        <f>C143-B143</f>
        <v>0</v>
      </c>
    </row>
    <row r="144" spans="1:5" hidden="1" x14ac:dyDescent="0.2">
      <c r="A144" s="31" t="s">
        <v>178</v>
      </c>
      <c r="B144" s="35">
        <v>0</v>
      </c>
      <c r="C144" s="35">
        <v>0</v>
      </c>
      <c r="D144" s="15">
        <v>0</v>
      </c>
      <c r="E144" s="20">
        <f>C144-B144</f>
        <v>0</v>
      </c>
    </row>
    <row r="145" spans="1:5" ht="22.5" customHeight="1" x14ac:dyDescent="0.2">
      <c r="A145" s="31" t="s">
        <v>562</v>
      </c>
      <c r="B145" s="35">
        <v>186500</v>
      </c>
      <c r="C145" s="35">
        <v>0</v>
      </c>
      <c r="D145" s="15">
        <v>0</v>
      </c>
      <c r="E145" s="20">
        <f t="shared" ref="E145:E175" si="10">C145-B145</f>
        <v>-186500</v>
      </c>
    </row>
    <row r="146" spans="1:5" ht="60.75" customHeight="1" x14ac:dyDescent="0.2">
      <c r="A146" s="31" t="s">
        <v>571</v>
      </c>
      <c r="B146" s="35">
        <v>0</v>
      </c>
      <c r="C146" s="35">
        <v>0</v>
      </c>
      <c r="D146" s="15">
        <v>0</v>
      </c>
      <c r="E146" s="20">
        <f t="shared" si="10"/>
        <v>0</v>
      </c>
    </row>
    <row r="147" spans="1:5" ht="25.5" hidden="1" x14ac:dyDescent="0.2">
      <c r="A147" s="31" t="s">
        <v>164</v>
      </c>
      <c r="B147" s="35">
        <v>0</v>
      </c>
      <c r="C147" s="35">
        <v>0</v>
      </c>
      <c r="D147" s="15">
        <v>0</v>
      </c>
      <c r="E147" s="20">
        <f t="shared" si="10"/>
        <v>0</v>
      </c>
    </row>
    <row r="148" spans="1:5" ht="36.75" hidden="1" customHeight="1" x14ac:dyDescent="0.2">
      <c r="A148" s="31" t="s">
        <v>180</v>
      </c>
      <c r="B148" s="35">
        <v>0</v>
      </c>
      <c r="C148" s="35">
        <v>0</v>
      </c>
      <c r="D148" s="15">
        <v>0</v>
      </c>
      <c r="E148" s="20">
        <f t="shared" si="10"/>
        <v>0</v>
      </c>
    </row>
    <row r="149" spans="1:5" hidden="1" x14ac:dyDescent="0.2">
      <c r="A149" s="31" t="s">
        <v>181</v>
      </c>
      <c r="B149" s="35">
        <v>0</v>
      </c>
      <c r="C149" s="35">
        <v>0</v>
      </c>
      <c r="D149" s="15">
        <v>0</v>
      </c>
      <c r="E149" s="20">
        <f t="shared" si="10"/>
        <v>0</v>
      </c>
    </row>
    <row r="150" spans="1:5" hidden="1" x14ac:dyDescent="0.2">
      <c r="A150" s="31" t="s">
        <v>182</v>
      </c>
      <c r="B150" s="35">
        <v>0</v>
      </c>
      <c r="C150" s="35">
        <v>0</v>
      </c>
      <c r="D150" s="15">
        <v>0</v>
      </c>
      <c r="E150" s="20">
        <f t="shared" si="10"/>
        <v>0</v>
      </c>
    </row>
    <row r="151" spans="1:5" ht="38.25" hidden="1" x14ac:dyDescent="0.2">
      <c r="A151" s="31" t="s">
        <v>296</v>
      </c>
      <c r="B151" s="35">
        <v>0</v>
      </c>
      <c r="C151" s="35">
        <v>0</v>
      </c>
      <c r="D151" s="15">
        <v>0</v>
      </c>
      <c r="E151" s="20">
        <f t="shared" si="10"/>
        <v>0</v>
      </c>
    </row>
    <row r="152" spans="1:5" ht="25.5" hidden="1" x14ac:dyDescent="0.2">
      <c r="A152" s="31" t="s">
        <v>183</v>
      </c>
      <c r="B152" s="35">
        <v>0</v>
      </c>
      <c r="C152" s="35">
        <v>0</v>
      </c>
      <c r="D152" s="15">
        <v>0</v>
      </c>
      <c r="E152" s="20">
        <f t="shared" si="10"/>
        <v>0</v>
      </c>
    </row>
    <row r="153" spans="1:5" hidden="1" x14ac:dyDescent="0.2">
      <c r="A153" s="31" t="s">
        <v>188</v>
      </c>
      <c r="B153" s="35">
        <v>0</v>
      </c>
      <c r="C153" s="35">
        <v>0</v>
      </c>
      <c r="D153" s="15">
        <v>0</v>
      </c>
      <c r="E153" s="20">
        <f t="shared" si="10"/>
        <v>0</v>
      </c>
    </row>
    <row r="154" spans="1:5" ht="25.5" x14ac:dyDescent="0.2">
      <c r="A154" s="31" t="s">
        <v>572</v>
      </c>
      <c r="B154" s="35">
        <v>2381004</v>
      </c>
      <c r="C154" s="35">
        <v>317292.32</v>
      </c>
      <c r="D154" s="15">
        <v>0</v>
      </c>
      <c r="E154" s="20">
        <f t="shared" si="10"/>
        <v>-2063711.68</v>
      </c>
    </row>
    <row r="155" spans="1:5" ht="27.75" hidden="1" customHeight="1" x14ac:dyDescent="0.2">
      <c r="A155" s="31" t="s">
        <v>189</v>
      </c>
      <c r="B155" s="35">
        <v>0</v>
      </c>
      <c r="C155" s="35">
        <v>0</v>
      </c>
      <c r="D155" s="15">
        <v>0</v>
      </c>
      <c r="E155" s="20">
        <f t="shared" si="10"/>
        <v>0</v>
      </c>
    </row>
    <row r="156" spans="1:5" ht="25.5" hidden="1" x14ac:dyDescent="0.2">
      <c r="A156" s="34" t="s">
        <v>167</v>
      </c>
      <c r="B156" s="35">
        <v>0</v>
      </c>
      <c r="C156" s="35">
        <v>0</v>
      </c>
      <c r="D156" s="15">
        <v>0</v>
      </c>
      <c r="E156" s="20">
        <f t="shared" si="10"/>
        <v>0</v>
      </c>
    </row>
    <row r="157" spans="1:5" ht="25.5" x14ac:dyDescent="0.2">
      <c r="A157" s="31" t="s">
        <v>191</v>
      </c>
      <c r="B157" s="35">
        <v>23500</v>
      </c>
      <c r="C157" s="35">
        <v>23500</v>
      </c>
      <c r="D157" s="15">
        <v>0</v>
      </c>
      <c r="E157" s="20">
        <f t="shared" si="10"/>
        <v>0</v>
      </c>
    </row>
    <row r="158" spans="1:5" hidden="1" x14ac:dyDescent="0.2">
      <c r="A158" s="31" t="s">
        <v>192</v>
      </c>
      <c r="B158" s="35">
        <v>0</v>
      </c>
      <c r="C158" s="35">
        <v>0</v>
      </c>
      <c r="D158" s="15">
        <v>0</v>
      </c>
      <c r="E158" s="20">
        <f t="shared" si="10"/>
        <v>0</v>
      </c>
    </row>
    <row r="159" spans="1:5" x14ac:dyDescent="0.2">
      <c r="A159" s="57" t="s">
        <v>194</v>
      </c>
      <c r="B159" s="35">
        <v>209000</v>
      </c>
      <c r="C159" s="35">
        <v>193300</v>
      </c>
      <c r="D159" s="15">
        <f t="shared" ref="D159:D175" si="11">C159/B159*100</f>
        <v>92.488038277511961</v>
      </c>
      <c r="E159" s="20">
        <f t="shared" si="10"/>
        <v>-15700</v>
      </c>
    </row>
    <row r="160" spans="1:5" ht="63.75" hidden="1" x14ac:dyDescent="0.2">
      <c r="A160" s="189" t="s">
        <v>546</v>
      </c>
      <c r="B160" s="35">
        <v>0</v>
      </c>
      <c r="C160" s="35">
        <v>0</v>
      </c>
      <c r="D160" s="15">
        <v>0</v>
      </c>
      <c r="E160" s="20">
        <f t="shared" si="10"/>
        <v>0</v>
      </c>
    </row>
    <row r="161" spans="1:5" hidden="1" x14ac:dyDescent="0.2">
      <c r="A161" s="31" t="s">
        <v>197</v>
      </c>
      <c r="B161" s="35">
        <v>0</v>
      </c>
      <c r="C161" s="35">
        <v>0</v>
      </c>
      <c r="D161" s="15">
        <v>0</v>
      </c>
      <c r="E161" s="20">
        <f t="shared" si="10"/>
        <v>0</v>
      </c>
    </row>
    <row r="162" spans="1:5" ht="25.5" hidden="1" x14ac:dyDescent="0.2">
      <c r="A162" s="34" t="s">
        <v>297</v>
      </c>
      <c r="B162" s="35">
        <v>0</v>
      </c>
      <c r="C162" s="35">
        <v>0</v>
      </c>
      <c r="D162" s="15">
        <v>0</v>
      </c>
      <c r="E162" s="20">
        <f t="shared" si="10"/>
        <v>0</v>
      </c>
    </row>
    <row r="163" spans="1:5" x14ac:dyDescent="0.2">
      <c r="A163" s="34" t="s">
        <v>273</v>
      </c>
      <c r="B163" s="35">
        <v>49500</v>
      </c>
      <c r="C163" s="35">
        <v>0</v>
      </c>
      <c r="D163" s="15">
        <v>0</v>
      </c>
      <c r="E163" s="20">
        <f t="shared" si="10"/>
        <v>-49500</v>
      </c>
    </row>
    <row r="164" spans="1:5" x14ac:dyDescent="0.2">
      <c r="A164" s="34" t="s">
        <v>584</v>
      </c>
      <c r="B164" s="35">
        <v>1686751</v>
      </c>
      <c r="C164" s="35">
        <v>124426.27</v>
      </c>
      <c r="D164" s="15">
        <v>0</v>
      </c>
      <c r="E164" s="20">
        <f t="shared" si="10"/>
        <v>-1562324.73</v>
      </c>
    </row>
    <row r="165" spans="1:5" ht="25.5" x14ac:dyDescent="0.2">
      <c r="A165" s="31" t="s">
        <v>585</v>
      </c>
      <c r="B165" s="35">
        <v>190000</v>
      </c>
      <c r="C165" s="35">
        <v>47984.4</v>
      </c>
      <c r="D165" s="15">
        <v>0</v>
      </c>
      <c r="E165" s="20">
        <f t="shared" si="10"/>
        <v>-142015.6</v>
      </c>
    </row>
    <row r="166" spans="1:5" ht="29.25" hidden="1" customHeight="1" x14ac:dyDescent="0.2">
      <c r="A166" s="34" t="s">
        <v>274</v>
      </c>
      <c r="B166" s="35">
        <v>0</v>
      </c>
      <c r="C166" s="35">
        <v>0</v>
      </c>
      <c r="D166" s="15">
        <v>0</v>
      </c>
      <c r="E166" s="20">
        <f t="shared" si="10"/>
        <v>0</v>
      </c>
    </row>
    <row r="167" spans="1:5" ht="38.25" x14ac:dyDescent="0.2">
      <c r="A167" s="31" t="s">
        <v>206</v>
      </c>
      <c r="B167" s="35">
        <v>1460304</v>
      </c>
      <c r="C167" s="35">
        <v>0</v>
      </c>
      <c r="D167" s="15">
        <f t="shared" si="11"/>
        <v>0</v>
      </c>
      <c r="E167" s="20">
        <f t="shared" si="10"/>
        <v>-1460304</v>
      </c>
    </row>
    <row r="168" spans="1:5" ht="25.5" hidden="1" x14ac:dyDescent="0.2">
      <c r="A168" s="31" t="s">
        <v>198</v>
      </c>
      <c r="B168" s="35">
        <v>0</v>
      </c>
      <c r="C168" s="35">
        <v>0</v>
      </c>
      <c r="D168" s="15">
        <v>0</v>
      </c>
      <c r="E168" s="20">
        <f t="shared" si="10"/>
        <v>0</v>
      </c>
    </row>
    <row r="169" spans="1:5" ht="25.5" x14ac:dyDescent="0.2">
      <c r="A169" s="189" t="s">
        <v>526</v>
      </c>
      <c r="B169" s="35">
        <v>0</v>
      </c>
      <c r="C169" s="35">
        <v>0</v>
      </c>
      <c r="D169" s="15">
        <v>0</v>
      </c>
      <c r="E169" s="20">
        <f t="shared" si="10"/>
        <v>0</v>
      </c>
    </row>
    <row r="170" spans="1:5" ht="51" x14ac:dyDescent="0.2">
      <c r="A170" s="190" t="s">
        <v>527</v>
      </c>
      <c r="B170" s="35">
        <v>0</v>
      </c>
      <c r="C170" s="35">
        <v>0</v>
      </c>
      <c r="D170" s="15">
        <v>0</v>
      </c>
      <c r="E170" s="20">
        <f t="shared" si="10"/>
        <v>0</v>
      </c>
    </row>
    <row r="171" spans="1:5" x14ac:dyDescent="0.2">
      <c r="A171" s="31" t="s">
        <v>207</v>
      </c>
      <c r="B171" s="35">
        <v>83963.42</v>
      </c>
      <c r="C171" s="35">
        <v>4355</v>
      </c>
      <c r="D171" s="15">
        <f t="shared" si="11"/>
        <v>5.1867825298207242</v>
      </c>
      <c r="E171" s="20">
        <f t="shared" si="10"/>
        <v>-79608.42</v>
      </c>
    </row>
    <row r="172" spans="1:5" ht="25.5" hidden="1" x14ac:dyDescent="0.2">
      <c r="A172" s="34" t="s">
        <v>275</v>
      </c>
      <c r="B172" s="35"/>
      <c r="C172" s="35"/>
      <c r="D172" s="15">
        <v>0</v>
      </c>
      <c r="E172" s="20">
        <f t="shared" si="10"/>
        <v>0</v>
      </c>
    </row>
    <row r="173" spans="1:5" x14ac:dyDescent="0.2">
      <c r="A173" s="31" t="s">
        <v>208</v>
      </c>
      <c r="B173" s="35">
        <v>670000</v>
      </c>
      <c r="C173" s="35">
        <v>50000</v>
      </c>
      <c r="D173" s="15">
        <v>0</v>
      </c>
      <c r="E173" s="20">
        <f t="shared" si="10"/>
        <v>-620000</v>
      </c>
    </row>
    <row r="174" spans="1:5" ht="38.25" x14ac:dyDescent="0.2">
      <c r="A174" s="31" t="s">
        <v>205</v>
      </c>
      <c r="B174" s="35">
        <v>200000</v>
      </c>
      <c r="C174" s="35">
        <v>100000</v>
      </c>
      <c r="D174" s="15">
        <v>0</v>
      </c>
      <c r="E174" s="20">
        <f t="shared" si="10"/>
        <v>-100000</v>
      </c>
    </row>
    <row r="175" spans="1:5" x14ac:dyDescent="0.2">
      <c r="A175" s="36" t="s">
        <v>34</v>
      </c>
      <c r="B175" s="207">
        <f>B143+B144+B145+B146+B147+B148+B149+B150+B151+B152+B153+B154+B155+B156+B157+B158+B159+B160+B161+B162+B163+B164+B165+B166+B167+B168+B169+B170+B171+B172+B173+B174</f>
        <v>7140522.4199999999</v>
      </c>
      <c r="C175" s="207">
        <f>C143+C144+C145+C146+C147+C148+C149+C150+C151+C152+C153+C154+C155+C156+C157+C158+C159+C160+C161+C162+C163+C164+C165+C166+C167+C168+C169+C170+C171+C172+C173+C174</f>
        <v>860857.99000000011</v>
      </c>
      <c r="D175" s="16">
        <f t="shared" si="11"/>
        <v>12.055952483095769</v>
      </c>
      <c r="E175" s="17">
        <f t="shared" si="10"/>
        <v>-6279664.4299999997</v>
      </c>
    </row>
    <row r="176" spans="1:5" ht="16.5" customHeight="1" x14ac:dyDescent="0.2">
      <c r="A176" s="460" t="s">
        <v>86</v>
      </c>
      <c r="B176" s="437"/>
      <c r="C176" s="437"/>
      <c r="D176" s="437"/>
      <c r="E176" s="461"/>
    </row>
    <row r="177" spans="1:5" ht="18.75" customHeight="1" x14ac:dyDescent="0.2">
      <c r="A177" s="31" t="s">
        <v>179</v>
      </c>
      <c r="B177" s="35">
        <v>652605</v>
      </c>
      <c r="C177" s="35">
        <v>254956.66</v>
      </c>
      <c r="D177" s="15">
        <f>C177/B177*100</f>
        <v>39.067530895411466</v>
      </c>
      <c r="E177" s="20">
        <f>C177-B177:B178</f>
        <v>-397648.33999999997</v>
      </c>
    </row>
    <row r="178" spans="1:5" ht="25.5" x14ac:dyDescent="0.2">
      <c r="A178" s="31" t="s">
        <v>562</v>
      </c>
      <c r="B178" s="35">
        <v>35063</v>
      </c>
      <c r="C178" s="35">
        <v>16004.13</v>
      </c>
      <c r="D178" s="15">
        <f t="shared" ref="D178:D187" si="12">C178/B178*100</f>
        <v>45.643926646322328</v>
      </c>
      <c r="E178" s="20">
        <f>C178-B178:B179</f>
        <v>-19058.870000000003</v>
      </c>
    </row>
    <row r="179" spans="1:5" ht="25.5" x14ac:dyDescent="0.2">
      <c r="A179" s="31" t="s">
        <v>564</v>
      </c>
      <c r="B179" s="35">
        <v>9058.2999999999993</v>
      </c>
      <c r="C179" s="35">
        <v>8036.15</v>
      </c>
      <c r="D179" s="15">
        <f t="shared" si="12"/>
        <v>88.715873839462162</v>
      </c>
      <c r="E179" s="20">
        <f>C179-B179:B181</f>
        <v>-1022.1499999999996</v>
      </c>
    </row>
    <row r="180" spans="1:5" x14ac:dyDescent="0.2">
      <c r="A180" s="31" t="s">
        <v>565</v>
      </c>
      <c r="B180" s="35">
        <v>80973.16</v>
      </c>
      <c r="C180" s="35">
        <v>84285.88</v>
      </c>
      <c r="D180" s="15">
        <f t="shared" si="12"/>
        <v>104.0911334076625</v>
      </c>
      <c r="E180" s="20">
        <f>C180-B180:B187</f>
        <v>3312.7200000000012</v>
      </c>
    </row>
    <row r="181" spans="1:5" x14ac:dyDescent="0.2">
      <c r="A181" s="31" t="s">
        <v>566</v>
      </c>
      <c r="B181" s="35">
        <v>138403</v>
      </c>
      <c r="C181" s="35">
        <v>110743.09</v>
      </c>
      <c r="D181" s="15">
        <f t="shared" si="12"/>
        <v>80.014949097924173</v>
      </c>
      <c r="E181" s="20">
        <f>C181-B181:B187</f>
        <v>-27659.910000000003</v>
      </c>
    </row>
    <row r="182" spans="1:5" ht="38.25" x14ac:dyDescent="0.2">
      <c r="A182" s="31" t="s">
        <v>576</v>
      </c>
      <c r="B182" s="35">
        <v>30274.400000000001</v>
      </c>
      <c r="C182" s="35">
        <v>16138.86</v>
      </c>
      <c r="D182" s="15">
        <f t="shared" si="12"/>
        <v>53.308603969029946</v>
      </c>
      <c r="E182" s="20">
        <f>C182-B182:B188</f>
        <v>-14135.54</v>
      </c>
    </row>
    <row r="183" spans="1:5" x14ac:dyDescent="0.2">
      <c r="A183" s="31" t="s">
        <v>188</v>
      </c>
      <c r="B183" s="35">
        <v>10677.61</v>
      </c>
      <c r="C183" s="35">
        <v>0</v>
      </c>
      <c r="D183" s="15">
        <f t="shared" si="12"/>
        <v>0</v>
      </c>
      <c r="E183" s="20">
        <f>C183-B183:B189</f>
        <v>-10677.61</v>
      </c>
    </row>
    <row r="184" spans="1:5" x14ac:dyDescent="0.2">
      <c r="A184" s="189" t="s">
        <v>524</v>
      </c>
      <c r="B184" s="35">
        <v>3709.59</v>
      </c>
      <c r="C184" s="35">
        <v>0</v>
      </c>
      <c r="D184" s="15">
        <f t="shared" si="12"/>
        <v>0</v>
      </c>
      <c r="E184" s="20">
        <f>C184-B184:B189</f>
        <v>-3709.59</v>
      </c>
    </row>
    <row r="185" spans="1:5" ht="25.5" x14ac:dyDescent="0.2">
      <c r="A185" s="31" t="s">
        <v>581</v>
      </c>
      <c r="B185" s="35">
        <v>3871.33</v>
      </c>
      <c r="C185" s="35">
        <v>0</v>
      </c>
      <c r="D185" s="15">
        <f t="shared" si="12"/>
        <v>0</v>
      </c>
      <c r="E185" s="20">
        <f>C185-B185:B190</f>
        <v>-3871.33</v>
      </c>
    </row>
    <row r="186" spans="1:5" ht="25.5" x14ac:dyDescent="0.2">
      <c r="A186" s="31" t="s">
        <v>191</v>
      </c>
      <c r="B186" s="35">
        <v>2159.31</v>
      </c>
      <c r="C186" s="35">
        <v>4318.24</v>
      </c>
      <c r="D186" s="15">
        <f t="shared" si="12"/>
        <v>199.98240178575563</v>
      </c>
      <c r="E186" s="20">
        <f>C186-B186:B191</f>
        <v>2158.9299999999998</v>
      </c>
    </row>
    <row r="187" spans="1:5" x14ac:dyDescent="0.2">
      <c r="A187" s="14" t="s">
        <v>59</v>
      </c>
      <c r="B187" s="19">
        <f>B177+B178+B179+B180+B181+B182+B183+B184+B185+B186</f>
        <v>966794.70000000007</v>
      </c>
      <c r="C187" s="19">
        <f>C177+C178+C179+C180+C181+C182+C183+C184+C185+C186</f>
        <v>494483.01</v>
      </c>
      <c r="D187" s="16">
        <f t="shared" si="12"/>
        <v>51.146640543230113</v>
      </c>
      <c r="E187" s="17">
        <f>C187-B187:B188</f>
        <v>-472311.69000000006</v>
      </c>
    </row>
    <row r="188" spans="1:5" ht="18" customHeight="1" x14ac:dyDescent="0.2">
      <c r="A188" s="460" t="s">
        <v>88</v>
      </c>
      <c r="B188" s="437"/>
      <c r="C188" s="437"/>
      <c r="D188" s="437"/>
      <c r="E188" s="461"/>
    </row>
    <row r="189" spans="1:5" x14ac:dyDescent="0.2">
      <c r="A189" s="31" t="s">
        <v>179</v>
      </c>
      <c r="B189" s="35">
        <v>8797.9699999999993</v>
      </c>
      <c r="C189" s="35">
        <v>17595.93</v>
      </c>
      <c r="D189" s="15">
        <f>C189/B189*100</f>
        <v>199.99988633741651</v>
      </c>
      <c r="E189" s="20">
        <f>C189-B189</f>
        <v>8797.9600000000009</v>
      </c>
    </row>
    <row r="190" spans="1:5" ht="63" customHeight="1" x14ac:dyDescent="0.2">
      <c r="A190" s="31" t="s">
        <v>562</v>
      </c>
      <c r="B190" s="35">
        <v>592496.1</v>
      </c>
      <c r="C190" s="35">
        <v>1184992.19</v>
      </c>
      <c r="D190" s="15">
        <f t="shared" ref="D190:D206" si="13">C190/B190*100</f>
        <v>199.99999831222516</v>
      </c>
      <c r="E190" s="20">
        <f t="shared" ref="E190:E206" si="14">C190-B190</f>
        <v>592496.09</v>
      </c>
    </row>
    <row r="191" spans="1:5" ht="35.25" customHeight="1" x14ac:dyDescent="0.2">
      <c r="A191" s="31" t="s">
        <v>566</v>
      </c>
      <c r="B191" s="35">
        <v>55713.08</v>
      </c>
      <c r="C191" s="35">
        <v>111426.15</v>
      </c>
      <c r="D191" s="15">
        <f t="shared" si="13"/>
        <v>199.99998205089361</v>
      </c>
      <c r="E191" s="20">
        <f t="shared" si="14"/>
        <v>55713.069999999992</v>
      </c>
    </row>
    <row r="192" spans="1:5" ht="35.25" customHeight="1" x14ac:dyDescent="0.2">
      <c r="A192" s="31" t="s">
        <v>568</v>
      </c>
      <c r="B192" s="35">
        <v>1699</v>
      </c>
      <c r="C192" s="35">
        <v>3398</v>
      </c>
      <c r="D192" s="15">
        <f t="shared" si="13"/>
        <v>200</v>
      </c>
      <c r="E192" s="20">
        <f t="shared" si="14"/>
        <v>1699</v>
      </c>
    </row>
    <row r="193" spans="1:5" ht="12" hidden="1" customHeight="1" x14ac:dyDescent="0.2">
      <c r="A193" s="31" t="s">
        <v>181</v>
      </c>
      <c r="B193" s="35">
        <v>0</v>
      </c>
      <c r="C193" s="35">
        <v>0</v>
      </c>
      <c r="D193" s="15">
        <v>0</v>
      </c>
      <c r="E193" s="20">
        <f t="shared" si="14"/>
        <v>0</v>
      </c>
    </row>
    <row r="194" spans="1:5" ht="12" hidden="1" customHeight="1" x14ac:dyDescent="0.2">
      <c r="A194" s="31" t="s">
        <v>295</v>
      </c>
      <c r="B194" s="172">
        <v>0</v>
      </c>
      <c r="C194" s="172">
        <v>0</v>
      </c>
      <c r="D194" s="15">
        <v>0</v>
      </c>
      <c r="E194" s="20">
        <f t="shared" si="14"/>
        <v>0</v>
      </c>
    </row>
    <row r="195" spans="1:5" ht="42.75" customHeight="1" x14ac:dyDescent="0.2">
      <c r="A195" s="31" t="s">
        <v>296</v>
      </c>
      <c r="B195" s="172">
        <v>3825</v>
      </c>
      <c r="C195" s="172">
        <v>7650</v>
      </c>
      <c r="D195" s="15">
        <v>0</v>
      </c>
      <c r="E195" s="20">
        <f>C195-B195</f>
        <v>3825</v>
      </c>
    </row>
    <row r="196" spans="1:5" x14ac:dyDescent="0.2">
      <c r="A196" s="31" t="s">
        <v>185</v>
      </c>
      <c r="B196" s="208">
        <v>15820.38</v>
      </c>
      <c r="C196" s="208">
        <v>31640.76</v>
      </c>
      <c r="D196" s="15">
        <f t="shared" si="13"/>
        <v>200</v>
      </c>
      <c r="E196" s="20">
        <f t="shared" si="14"/>
        <v>15820.38</v>
      </c>
    </row>
    <row r="197" spans="1:5" ht="25.5" x14ac:dyDescent="0.2">
      <c r="A197" s="31" t="s">
        <v>186</v>
      </c>
      <c r="B197" s="208">
        <v>193174.59</v>
      </c>
      <c r="C197" s="208">
        <v>386349.18</v>
      </c>
      <c r="D197" s="15">
        <f t="shared" si="13"/>
        <v>200</v>
      </c>
      <c r="E197" s="20">
        <f t="shared" si="14"/>
        <v>193174.59</v>
      </c>
    </row>
    <row r="198" spans="1:5" x14ac:dyDescent="0.2">
      <c r="A198" s="31" t="s">
        <v>188</v>
      </c>
      <c r="B198" s="208">
        <v>52498.79</v>
      </c>
      <c r="C198" s="208">
        <v>104997.07</v>
      </c>
      <c r="D198" s="15">
        <f t="shared" si="13"/>
        <v>199.99902854903894</v>
      </c>
      <c r="E198" s="20">
        <f t="shared" si="14"/>
        <v>52498.280000000006</v>
      </c>
    </row>
    <row r="199" spans="1:5" hidden="1" x14ac:dyDescent="0.2">
      <c r="A199" s="31" t="s">
        <v>524</v>
      </c>
      <c r="B199" s="208">
        <v>0</v>
      </c>
      <c r="C199" s="208">
        <v>0</v>
      </c>
      <c r="D199" s="15">
        <v>0</v>
      </c>
      <c r="E199" s="20">
        <f t="shared" si="14"/>
        <v>0</v>
      </c>
    </row>
    <row r="200" spans="1:5" ht="25.5" x14ac:dyDescent="0.2">
      <c r="A200" s="31" t="s">
        <v>581</v>
      </c>
      <c r="B200" s="208">
        <v>5097.8500000000004</v>
      </c>
      <c r="C200" s="208">
        <v>9948</v>
      </c>
      <c r="D200" s="15">
        <f t="shared" si="13"/>
        <v>195.14108889041458</v>
      </c>
      <c r="E200" s="20">
        <f t="shared" si="14"/>
        <v>4850.1499999999996</v>
      </c>
    </row>
    <row r="201" spans="1:5" hidden="1" x14ac:dyDescent="0.2">
      <c r="A201" s="57" t="s">
        <v>194</v>
      </c>
      <c r="B201" s="208">
        <v>0</v>
      </c>
      <c r="C201" s="208">
        <v>0</v>
      </c>
      <c r="D201" s="15">
        <v>0</v>
      </c>
      <c r="E201" s="20">
        <f t="shared" si="14"/>
        <v>0</v>
      </c>
    </row>
    <row r="202" spans="1:5" x14ac:dyDescent="0.2">
      <c r="A202" s="34" t="s">
        <v>584</v>
      </c>
      <c r="B202" s="208">
        <v>841715.16</v>
      </c>
      <c r="C202" s="208">
        <v>1683430.32</v>
      </c>
      <c r="D202" s="15">
        <f t="shared" si="13"/>
        <v>200</v>
      </c>
      <c r="E202" s="20">
        <f t="shared" si="14"/>
        <v>841715.16</v>
      </c>
    </row>
    <row r="203" spans="1:5" ht="25.5" x14ac:dyDescent="0.2">
      <c r="A203" s="31" t="s">
        <v>198</v>
      </c>
      <c r="B203" s="208">
        <v>1691261</v>
      </c>
      <c r="C203" s="208">
        <v>3382522</v>
      </c>
      <c r="D203" s="15">
        <f t="shared" si="13"/>
        <v>200</v>
      </c>
      <c r="E203" s="20">
        <f t="shared" si="14"/>
        <v>1691261</v>
      </c>
    </row>
    <row r="204" spans="1:5" x14ac:dyDescent="0.2">
      <c r="A204" s="32" t="s">
        <v>59</v>
      </c>
      <c r="B204" s="19">
        <f>B189+B190+B191+B192+B193+B194+B195+B196+B197+B198+B199+B200+B201+B202+B203</f>
        <v>3462098.92</v>
      </c>
      <c r="C204" s="19">
        <f>C189+C190+C191+C192+C193+C194+C195+C196+C197+C198+C199+C200+C201+C202+C203</f>
        <v>6923949.5999999996</v>
      </c>
      <c r="D204" s="16">
        <f t="shared" si="13"/>
        <v>199.99282978315364</v>
      </c>
      <c r="E204" s="17">
        <f t="shared" si="14"/>
        <v>3461850.6799999997</v>
      </c>
    </row>
    <row r="205" spans="1:5" ht="13.5" thickBot="1" x14ac:dyDescent="0.25">
      <c r="A205" s="38" t="s">
        <v>61</v>
      </c>
      <c r="B205" s="209">
        <f>B175+B187+B204</f>
        <v>11569416.039999999</v>
      </c>
      <c r="C205" s="209">
        <f>C175+C187+C204</f>
        <v>8279290.5999999996</v>
      </c>
      <c r="D205" s="16">
        <f t="shared" si="13"/>
        <v>71.561871155598965</v>
      </c>
      <c r="E205" s="17">
        <f t="shared" si="14"/>
        <v>-3290125.4399999995</v>
      </c>
    </row>
    <row r="206" spans="1:5" ht="13.5" thickBot="1" x14ac:dyDescent="0.25">
      <c r="A206" s="45" t="s">
        <v>62</v>
      </c>
      <c r="B206" s="19">
        <f>B140+B205</f>
        <v>114991655.86000001</v>
      </c>
      <c r="C206" s="19">
        <f>C140+C205</f>
        <v>97529476.309999958</v>
      </c>
      <c r="D206" s="16">
        <f t="shared" si="13"/>
        <v>84.81439421025479</v>
      </c>
      <c r="E206" s="17">
        <f t="shared" si="14"/>
        <v>-17462179.550000057</v>
      </c>
    </row>
    <row r="207" spans="1:5" x14ac:dyDescent="0.2">
      <c r="A207" s="454" t="s">
        <v>729</v>
      </c>
      <c r="B207" s="455"/>
      <c r="C207" s="455"/>
      <c r="D207" s="455"/>
      <c r="E207" s="455"/>
    </row>
  </sheetData>
  <mergeCells count="12">
    <mergeCell ref="A76:E76"/>
    <mergeCell ref="A57:E57"/>
    <mergeCell ref="A1:E1"/>
    <mergeCell ref="A2:E2"/>
    <mergeCell ref="A4:E4"/>
    <mergeCell ref="A5:E5"/>
    <mergeCell ref="A77:E77"/>
    <mergeCell ref="A207:E207"/>
    <mergeCell ref="A141:E141"/>
    <mergeCell ref="A142:E142"/>
    <mergeCell ref="A176:E176"/>
    <mergeCell ref="A188:E188"/>
  </mergeCells>
  <phoneticPr fontId="13" type="noConversion"/>
  <pageMargins left="1.1811023622047245" right="0.39370078740157483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 1</vt:lpstr>
      <vt:lpstr>Дод 2</vt:lpstr>
      <vt:lpstr>дод 3 </vt:lpstr>
      <vt:lpstr>дод 4</vt:lpstr>
      <vt:lpstr>1 півр_2021</vt:lpstr>
      <vt:lpstr>'Дод 2'!Заголовки_для_печати</vt:lpstr>
      <vt:lpstr>'дод 3 '!Заголовки_для_печати</vt:lpstr>
      <vt:lpstr>'1 півр_2021'!Область_печати</vt:lpstr>
    </vt:vector>
  </TitlesOfParts>
  <Company>М.Рада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Admin</cp:lastModifiedBy>
  <cp:lastPrinted>2021-08-16T12:28:16Z</cp:lastPrinted>
  <dcterms:created xsi:type="dcterms:W3CDTF">2004-01-19T13:15:00Z</dcterms:created>
  <dcterms:modified xsi:type="dcterms:W3CDTF">2021-08-16T12:29:34Z</dcterms:modified>
</cp:coreProperties>
</file>