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11970" activeTab="2"/>
  </bookViews>
  <sheets>
    <sheet name="Дод 1" sheetId="2" r:id="rId1"/>
    <sheet name="дод 2" sheetId="3" r:id="rId2"/>
    <sheet name="дод 3 " sheetId="4" r:id="rId3"/>
    <sheet name="дод 4" sheetId="5" r:id="rId4"/>
    <sheet name="Дод 5" sheetId="6" r:id="rId5"/>
    <sheet name="дод 6 " sheetId="7" r:id="rId6"/>
    <sheet name="дод7" sheetId="1" r:id="rId7"/>
    <sheet name="2020" sheetId="8" r:id="rId8"/>
  </sheets>
  <externalReferences>
    <externalReference r:id="rId9"/>
  </externalReferences>
  <definedNames>
    <definedName name="_xlnm._FilterDatabase" localSheetId="5" hidden="1">'дод 6 '!#REF!</definedName>
    <definedName name="_xlnm.Print_Titles" localSheetId="1">'дод 2'!$13:$13</definedName>
    <definedName name="_xlnm.Print_Titles" localSheetId="2">'дод 3 '!$9:$12</definedName>
    <definedName name="_xlnm.Print_Titles" localSheetId="5">'дод 6 '!$12:$12</definedName>
    <definedName name="_xlnm.Print_Area" localSheetId="1">'дод 2'!$A$1:$F$43</definedName>
    <definedName name="_xlnm.Print_Area" localSheetId="4">'Дод 5'!$A$1:$D$53</definedName>
  </definedNames>
  <calcPr calcId="144525"/>
</workbook>
</file>

<file path=xl/calcChain.xml><?xml version="1.0" encoding="utf-8"?>
<calcChain xmlns="http://schemas.openxmlformats.org/spreadsheetml/2006/main">
  <c r="K17" i="4" l="1"/>
  <c r="L17" i="4"/>
  <c r="M17" i="4"/>
  <c r="N17" i="4"/>
  <c r="O17" i="4"/>
  <c r="P17" i="4"/>
  <c r="Q17" i="4"/>
  <c r="R17" i="4"/>
  <c r="I17" i="4"/>
  <c r="J17" i="4"/>
  <c r="J127" i="4"/>
  <c r="K127" i="4"/>
  <c r="L127" i="4"/>
  <c r="M127" i="4"/>
  <c r="N127" i="4"/>
  <c r="O127" i="4"/>
  <c r="P127" i="4"/>
  <c r="Q127" i="4"/>
  <c r="R127" i="4"/>
  <c r="I127" i="4"/>
  <c r="H127" i="4"/>
  <c r="J126" i="4"/>
  <c r="K126" i="4"/>
  <c r="L126" i="4"/>
  <c r="M126" i="4"/>
  <c r="N126" i="4"/>
  <c r="O126" i="4"/>
  <c r="P126" i="4"/>
  <c r="Q126" i="4"/>
  <c r="R126" i="4"/>
  <c r="S126" i="4"/>
  <c r="I126" i="4"/>
  <c r="H126" i="4"/>
  <c r="G126" i="4"/>
  <c r="Q111" i="4"/>
  <c r="R111" i="4"/>
  <c r="S111" i="4"/>
  <c r="P111" i="4"/>
  <c r="N111" i="4"/>
  <c r="O111" i="4"/>
  <c r="M111" i="4"/>
  <c r="L111" i="4"/>
  <c r="K111" i="4"/>
  <c r="J111" i="4"/>
  <c r="I111" i="4"/>
  <c r="H111" i="4"/>
  <c r="G111" i="4"/>
  <c r="G112" i="4"/>
  <c r="S112" i="4" s="1"/>
  <c r="S86" i="4"/>
  <c r="R86" i="4"/>
  <c r="Q86" i="4"/>
  <c r="P86" i="4"/>
  <c r="N86" i="4"/>
  <c r="O86" i="4"/>
  <c r="M86" i="4"/>
  <c r="L86" i="4"/>
  <c r="K86" i="4"/>
  <c r="J86" i="4"/>
  <c r="I86" i="4"/>
  <c r="H86" i="4"/>
  <c r="G86" i="4"/>
  <c r="G87" i="4"/>
  <c r="S87" i="4" s="1"/>
  <c r="H19" i="4" l="1"/>
  <c r="G63" i="1" l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H20" i="8" l="1"/>
  <c r="H10" i="8"/>
  <c r="D40" i="2" l="1"/>
  <c r="D93" i="2"/>
  <c r="G87" i="8" l="1"/>
  <c r="H86" i="8"/>
  <c r="J86" i="8" s="1"/>
  <c r="F86" i="8"/>
  <c r="K85" i="8"/>
  <c r="J85" i="8"/>
  <c r="J84" i="8"/>
  <c r="F83" i="8"/>
  <c r="J83" i="8" s="1"/>
  <c r="F82" i="8"/>
  <c r="J82" i="8" s="1"/>
  <c r="H81" i="8"/>
  <c r="H87" i="8" s="1"/>
  <c r="F81" i="8"/>
  <c r="F87" i="8" s="1"/>
  <c r="K80" i="8"/>
  <c r="J80" i="8"/>
  <c r="I80" i="8"/>
  <c r="F78" i="8"/>
  <c r="F88" i="8" s="1"/>
  <c r="K77" i="8"/>
  <c r="J77" i="8"/>
  <c r="I77" i="8"/>
  <c r="K76" i="8"/>
  <c r="J76" i="8"/>
  <c r="I76" i="8"/>
  <c r="G76" i="8"/>
  <c r="J75" i="8"/>
  <c r="J74" i="8"/>
  <c r="K73" i="8"/>
  <c r="J73" i="8"/>
  <c r="I73" i="8"/>
  <c r="K72" i="8"/>
  <c r="J72" i="8"/>
  <c r="I72" i="8"/>
  <c r="J71" i="8"/>
  <c r="K70" i="8"/>
  <c r="J70" i="8"/>
  <c r="I70" i="8"/>
  <c r="K69" i="8"/>
  <c r="J69" i="8"/>
  <c r="I69" i="8"/>
  <c r="K68" i="8"/>
  <c r="J68" i="8"/>
  <c r="I68" i="8"/>
  <c r="K67" i="8"/>
  <c r="J67" i="8"/>
  <c r="I67" i="8"/>
  <c r="K66" i="8"/>
  <c r="J66" i="8"/>
  <c r="K65" i="8"/>
  <c r="J65" i="8"/>
  <c r="I65" i="8"/>
  <c r="K64" i="8"/>
  <c r="J64" i="8"/>
  <c r="I64" i="8"/>
  <c r="K63" i="8"/>
  <c r="J63" i="8"/>
  <c r="I63" i="8"/>
  <c r="G63" i="8"/>
  <c r="K62" i="8"/>
  <c r="J62" i="8"/>
  <c r="I62" i="8"/>
  <c r="K61" i="8"/>
  <c r="J61" i="8"/>
  <c r="I61" i="8"/>
  <c r="K60" i="8"/>
  <c r="J60" i="8"/>
  <c r="I60" i="8"/>
  <c r="K59" i="8"/>
  <c r="J59" i="8"/>
  <c r="I59" i="8"/>
  <c r="K58" i="8"/>
  <c r="J58" i="8"/>
  <c r="I58" i="8"/>
  <c r="K57" i="8"/>
  <c r="J57" i="8"/>
  <c r="I57" i="8"/>
  <c r="K56" i="8"/>
  <c r="J56" i="8"/>
  <c r="I56" i="8"/>
  <c r="K55" i="8"/>
  <c r="J55" i="8"/>
  <c r="I55" i="8"/>
  <c r="K54" i="8"/>
  <c r="J54" i="8"/>
  <c r="I54" i="8"/>
  <c r="K53" i="8"/>
  <c r="J53" i="8"/>
  <c r="I53" i="8"/>
  <c r="K52" i="8"/>
  <c r="J52" i="8"/>
  <c r="I52" i="8"/>
  <c r="H51" i="8"/>
  <c r="K51" i="8" s="1"/>
  <c r="K50" i="8"/>
  <c r="J50" i="8"/>
  <c r="K49" i="8"/>
  <c r="J49" i="8"/>
  <c r="G49" i="8"/>
  <c r="G78" i="8" s="1"/>
  <c r="G88" i="8" s="1"/>
  <c r="K48" i="8"/>
  <c r="J48" i="8"/>
  <c r="K47" i="8"/>
  <c r="J47" i="8"/>
  <c r="J46" i="8"/>
  <c r="K45" i="8"/>
  <c r="J45" i="8"/>
  <c r="I45" i="8"/>
  <c r="K44" i="8"/>
  <c r="J44" i="8"/>
  <c r="K43" i="8"/>
  <c r="J43" i="8"/>
  <c r="I43" i="8"/>
  <c r="J42" i="8"/>
  <c r="K41" i="8"/>
  <c r="J41" i="8"/>
  <c r="K40" i="8"/>
  <c r="J40" i="8"/>
  <c r="K39" i="8"/>
  <c r="I39" i="8"/>
  <c r="H39" i="8"/>
  <c r="H78" i="8" s="1"/>
  <c r="K35" i="8"/>
  <c r="I35" i="8"/>
  <c r="H35" i="8"/>
  <c r="J35" i="8" s="1"/>
  <c r="G35" i="8"/>
  <c r="F35" i="8"/>
  <c r="H34" i="8"/>
  <c r="G34" i="8"/>
  <c r="K33" i="8"/>
  <c r="J33" i="8"/>
  <c r="I33" i="8"/>
  <c r="K27" i="8"/>
  <c r="J27" i="8"/>
  <c r="K26" i="8"/>
  <c r="J26" i="8"/>
  <c r="I26" i="8"/>
  <c r="K25" i="8"/>
  <c r="I25" i="8"/>
  <c r="F25" i="8"/>
  <c r="F34" i="8" s="1"/>
  <c r="G21" i="8"/>
  <c r="G22" i="8" s="1"/>
  <c r="G36" i="8" s="1"/>
  <c r="F21" i="8"/>
  <c r="F22" i="8" s="1"/>
  <c r="K20" i="8"/>
  <c r="J20" i="8"/>
  <c r="I20" i="8"/>
  <c r="G20" i="8"/>
  <c r="K19" i="8"/>
  <c r="J19" i="8"/>
  <c r="I19" i="8"/>
  <c r="K18" i="8"/>
  <c r="J18" i="8"/>
  <c r="I18" i="8"/>
  <c r="K17" i="8"/>
  <c r="J17" i="8"/>
  <c r="I17" i="8"/>
  <c r="H16" i="8"/>
  <c r="K16" i="8" s="1"/>
  <c r="K15" i="8"/>
  <c r="J15" i="8"/>
  <c r="I15" i="8"/>
  <c r="K14" i="8"/>
  <c r="J14" i="8"/>
  <c r="I14" i="8"/>
  <c r="K13" i="8"/>
  <c r="J13" i="8"/>
  <c r="I13" i="8"/>
  <c r="K12" i="8"/>
  <c r="J12" i="8"/>
  <c r="I12" i="8"/>
  <c r="K11" i="8"/>
  <c r="J11" i="8"/>
  <c r="I11" i="8"/>
  <c r="I10" i="8"/>
  <c r="H21" i="8"/>
  <c r="K9" i="8"/>
  <c r="J9" i="8"/>
  <c r="K8" i="8"/>
  <c r="J8" i="8"/>
  <c r="I8" i="8"/>
  <c r="K7" i="8"/>
  <c r="J7" i="8"/>
  <c r="I7" i="8"/>
  <c r="K6" i="8"/>
  <c r="J6" i="8"/>
  <c r="I6" i="8"/>
  <c r="I125" i="7"/>
  <c r="I124" i="7" s="1"/>
  <c r="I123" i="7" s="1"/>
  <c r="I115" i="7"/>
  <c r="I111" i="7"/>
  <c r="I109" i="7" s="1"/>
  <c r="I108" i="7" s="1"/>
  <c r="I102" i="7"/>
  <c r="I100" i="7"/>
  <c r="G100" i="7"/>
  <c r="I86" i="7"/>
  <c r="I85" i="7"/>
  <c r="N86" i="7" s="1"/>
  <c r="O86" i="7" s="1"/>
  <c r="I26" i="7"/>
  <c r="I20" i="7"/>
  <c r="I14" i="7"/>
  <c r="L124" i="4"/>
  <c r="S124" i="4" s="1"/>
  <c r="L123" i="4"/>
  <c r="G123" i="4"/>
  <c r="S123" i="4" s="1"/>
  <c r="R122" i="4"/>
  <c r="Q122" i="4"/>
  <c r="Q121" i="4" s="1"/>
  <c r="P122" i="4"/>
  <c r="O122" i="4"/>
  <c r="L122" i="4" s="1"/>
  <c r="N122" i="4"/>
  <c r="M122" i="4"/>
  <c r="M121" i="4" s="1"/>
  <c r="K122" i="4"/>
  <c r="K121" i="4" s="1"/>
  <c r="J122" i="4"/>
  <c r="I122" i="4"/>
  <c r="I121" i="4" s="1"/>
  <c r="H122" i="4"/>
  <c r="G122" i="4"/>
  <c r="R121" i="4"/>
  <c r="P121" i="4"/>
  <c r="N121" i="4"/>
  <c r="J121" i="4"/>
  <c r="H121" i="4"/>
  <c r="L120" i="4"/>
  <c r="G120" i="4"/>
  <c r="S120" i="4" s="1"/>
  <c r="L119" i="4"/>
  <c r="G119" i="4"/>
  <c r="S119" i="4" s="1"/>
  <c r="L118" i="4"/>
  <c r="G118" i="4"/>
  <c r="S118" i="4" s="1"/>
  <c r="R117" i="4"/>
  <c r="Q117" i="4"/>
  <c r="L117" i="4"/>
  <c r="G117" i="4"/>
  <c r="S117" i="4" s="1"/>
  <c r="L116" i="4"/>
  <c r="G116" i="4"/>
  <c r="S116" i="4" s="1"/>
  <c r="L115" i="4"/>
  <c r="G115" i="4"/>
  <c r="S115" i="4" s="1"/>
  <c r="Q114" i="4"/>
  <c r="L114" i="4"/>
  <c r="S114" i="4" s="1"/>
  <c r="G114" i="4"/>
  <c r="L113" i="4"/>
  <c r="G113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R108" i="4"/>
  <c r="Q108" i="4"/>
  <c r="P108" i="4"/>
  <c r="O108" i="4"/>
  <c r="N108" i="4"/>
  <c r="M108" i="4"/>
  <c r="L108" i="4"/>
  <c r="K108" i="4"/>
  <c r="J108" i="4"/>
  <c r="I108" i="4"/>
  <c r="H108" i="4"/>
  <c r="S107" i="4"/>
  <c r="G107" i="4"/>
  <c r="R106" i="4"/>
  <c r="N106" i="4"/>
  <c r="M106" i="4"/>
  <c r="L106" i="4"/>
  <c r="I106" i="4"/>
  <c r="H106" i="4"/>
  <c r="G106" i="4" s="1"/>
  <c r="S106" i="4" s="1"/>
  <c r="L105" i="4"/>
  <c r="G105" i="4"/>
  <c r="S105" i="4" s="1"/>
  <c r="H104" i="4"/>
  <c r="G104" i="4" s="1"/>
  <c r="S104" i="4" s="1"/>
  <c r="H103" i="4"/>
  <c r="G103" i="4"/>
  <c r="S103" i="4" s="1"/>
  <c r="L102" i="4"/>
  <c r="G102" i="4"/>
  <c r="S102" i="4" s="1"/>
  <c r="L101" i="4"/>
  <c r="G101" i="4"/>
  <c r="S101" i="4" s="1"/>
  <c r="L100" i="4"/>
  <c r="G100" i="4"/>
  <c r="S100" i="4" s="1"/>
  <c r="L99" i="4"/>
  <c r="G99" i="4"/>
  <c r="S99" i="4" s="1"/>
  <c r="L98" i="4"/>
  <c r="S98" i="4" s="1"/>
  <c r="L97" i="4"/>
  <c r="G97" i="4"/>
  <c r="S97" i="4" s="1"/>
  <c r="L96" i="4"/>
  <c r="G96" i="4"/>
  <c r="S96" i="4" s="1"/>
  <c r="L95" i="4"/>
  <c r="G95" i="4"/>
  <c r="S95" i="4" s="1"/>
  <c r="L94" i="4"/>
  <c r="G94" i="4"/>
  <c r="S94" i="4" s="1"/>
  <c r="L93" i="4"/>
  <c r="I93" i="4"/>
  <c r="H93" i="4"/>
  <c r="G93" i="4" s="1"/>
  <c r="S93" i="4" s="1"/>
  <c r="L92" i="4"/>
  <c r="G92" i="4"/>
  <c r="S92" i="4" s="1"/>
  <c r="L91" i="4"/>
  <c r="I91" i="4"/>
  <c r="H91" i="4"/>
  <c r="G91" i="4" s="1"/>
  <c r="S90" i="4"/>
  <c r="R89" i="4"/>
  <c r="Q89" i="4"/>
  <c r="P89" i="4"/>
  <c r="O89" i="4"/>
  <c r="N89" i="4"/>
  <c r="M89" i="4"/>
  <c r="L89" i="4"/>
  <c r="K89" i="4"/>
  <c r="J89" i="4"/>
  <c r="I89" i="4"/>
  <c r="H89" i="4"/>
  <c r="R88" i="4"/>
  <c r="Q88" i="4"/>
  <c r="P88" i="4"/>
  <c r="O88" i="4"/>
  <c r="L88" i="4" s="1"/>
  <c r="S88" i="4" s="1"/>
  <c r="N88" i="4"/>
  <c r="M88" i="4"/>
  <c r="J88" i="4"/>
  <c r="T86" i="4"/>
  <c r="N83" i="4"/>
  <c r="S84" i="4"/>
  <c r="R84" i="4"/>
  <c r="Q84" i="4"/>
  <c r="Q83" i="4" s="1"/>
  <c r="P84" i="4"/>
  <c r="O84" i="4"/>
  <c r="O83" i="4" s="1"/>
  <c r="N84" i="4"/>
  <c r="M84" i="4"/>
  <c r="M83" i="4" s="1"/>
  <c r="L84" i="4"/>
  <c r="K84" i="4"/>
  <c r="K83" i="4" s="1"/>
  <c r="J84" i="4"/>
  <c r="I84" i="4"/>
  <c r="I83" i="4" s="1"/>
  <c r="H84" i="4"/>
  <c r="G84" i="4"/>
  <c r="R83" i="4"/>
  <c r="J83" i="4"/>
  <c r="N81" i="4"/>
  <c r="Q80" i="4"/>
  <c r="L80" i="4"/>
  <c r="S80" i="4" s="1"/>
  <c r="G80" i="4"/>
  <c r="Q79" i="4"/>
  <c r="L79" i="4"/>
  <c r="S79" i="4" s="1"/>
  <c r="G79" i="4"/>
  <c r="Q78" i="4"/>
  <c r="L78" i="4"/>
  <c r="S78" i="4" s="1"/>
  <c r="G78" i="4"/>
  <c r="R77" i="4"/>
  <c r="Q77" i="4"/>
  <c r="L77" i="4"/>
  <c r="G77" i="4"/>
  <c r="S77" i="4" s="1"/>
  <c r="Q76" i="4"/>
  <c r="L76" i="4"/>
  <c r="G76" i="4"/>
  <c r="R75" i="4"/>
  <c r="Q75" i="4"/>
  <c r="L75" i="4"/>
  <c r="G75" i="4"/>
  <c r="S75" i="4" s="1"/>
  <c r="S74" i="4"/>
  <c r="R74" i="4"/>
  <c r="Q74" i="4"/>
  <c r="L74" i="4"/>
  <c r="Q73" i="4"/>
  <c r="L73" i="4"/>
  <c r="S73" i="4" s="1"/>
  <c r="G73" i="4"/>
  <c r="Q72" i="4"/>
  <c r="O72" i="4"/>
  <c r="L72" i="4" s="1"/>
  <c r="S72" i="4" s="1"/>
  <c r="G72" i="4"/>
  <c r="Q71" i="4"/>
  <c r="L71" i="4"/>
  <c r="S71" i="4" s="1"/>
  <c r="L70" i="4"/>
  <c r="G70" i="4"/>
  <c r="S70" i="4" s="1"/>
  <c r="L69" i="4"/>
  <c r="G69" i="4"/>
  <c r="S69" i="4" s="1"/>
  <c r="S68" i="4"/>
  <c r="G68" i="4"/>
  <c r="L67" i="4"/>
  <c r="G67" i="4"/>
  <c r="S67" i="4" s="1"/>
  <c r="L66" i="4"/>
  <c r="G66" i="4"/>
  <c r="L65" i="4"/>
  <c r="G65" i="4"/>
  <c r="S65" i="4" s="1"/>
  <c r="Q64" i="4"/>
  <c r="L64" i="4"/>
  <c r="G64" i="4"/>
  <c r="S64" i="4" s="1"/>
  <c r="L63" i="4"/>
  <c r="H63" i="4"/>
  <c r="G63" i="4"/>
  <c r="S63" i="4" s="1"/>
  <c r="L62" i="4"/>
  <c r="G62" i="4"/>
  <c r="S62" i="4" s="1"/>
  <c r="L61" i="4"/>
  <c r="G61" i="4"/>
  <c r="S61" i="4" s="1"/>
  <c r="L60" i="4"/>
  <c r="G60" i="4"/>
  <c r="L59" i="4"/>
  <c r="G59" i="4"/>
  <c r="S59" i="4" s="1"/>
  <c r="L58" i="4"/>
  <c r="G58" i="4"/>
  <c r="S58" i="4" s="1"/>
  <c r="S57" i="4"/>
  <c r="L57" i="4"/>
  <c r="L56" i="4"/>
  <c r="G56" i="4"/>
  <c r="S56" i="4" s="1"/>
  <c r="L55" i="4"/>
  <c r="G55" i="4"/>
  <c r="L54" i="4"/>
  <c r="G54" i="4"/>
  <c r="S54" i="4" s="1"/>
  <c r="R53" i="4"/>
  <c r="R81" i="4" s="1"/>
  <c r="Q53" i="4"/>
  <c r="Q81" i="4" s="1"/>
  <c r="P53" i="4"/>
  <c r="P81" i="4" s="1"/>
  <c r="O53" i="4"/>
  <c r="O81" i="4" s="1"/>
  <c r="M53" i="4"/>
  <c r="L53" i="4"/>
  <c r="K53" i="4"/>
  <c r="G53" i="4"/>
  <c r="S53" i="4" s="1"/>
  <c r="L52" i="4"/>
  <c r="S52" i="4" s="1"/>
  <c r="L51" i="4"/>
  <c r="G51" i="4"/>
  <c r="S51" i="4" s="1"/>
  <c r="L50" i="4"/>
  <c r="J50" i="4"/>
  <c r="I50" i="4"/>
  <c r="H50" i="4"/>
  <c r="G50" i="4" s="1"/>
  <c r="S50" i="4" s="1"/>
  <c r="S49" i="4"/>
  <c r="L49" i="4"/>
  <c r="S48" i="4"/>
  <c r="L48" i="4"/>
  <c r="L47" i="4"/>
  <c r="G47" i="4"/>
  <c r="S47" i="4" s="1"/>
  <c r="L46" i="4"/>
  <c r="G46" i="4"/>
  <c r="S46" i="4" s="1"/>
  <c r="L45" i="4"/>
  <c r="G45" i="4"/>
  <c r="S45" i="4" s="1"/>
  <c r="L44" i="4"/>
  <c r="G44" i="4"/>
  <c r="S44" i="4" s="1"/>
  <c r="L43" i="4"/>
  <c r="G43" i="4"/>
  <c r="S43" i="4" s="1"/>
  <c r="G42" i="4"/>
  <c r="S42" i="4" s="1"/>
  <c r="L41" i="4"/>
  <c r="G41" i="4"/>
  <c r="S41" i="4" s="1"/>
  <c r="L40" i="4"/>
  <c r="G40" i="4"/>
  <c r="S40" i="4" s="1"/>
  <c r="L39" i="4"/>
  <c r="G39" i="4"/>
  <c r="S39" i="4" s="1"/>
  <c r="S38" i="4"/>
  <c r="G38" i="4"/>
  <c r="L37" i="4"/>
  <c r="G37" i="4"/>
  <c r="S37" i="4" s="1"/>
  <c r="L36" i="4"/>
  <c r="G36" i="4"/>
  <c r="S36" i="4" s="1"/>
  <c r="L35" i="4"/>
  <c r="G35" i="4"/>
  <c r="S35" i="4" s="1"/>
  <c r="M34" i="4"/>
  <c r="M81" i="4" s="1"/>
  <c r="K34" i="4"/>
  <c r="K81" i="4" s="1"/>
  <c r="S33" i="4"/>
  <c r="G33" i="4"/>
  <c r="S32" i="4"/>
  <c r="G32" i="4"/>
  <c r="S31" i="4"/>
  <c r="G31" i="4"/>
  <c r="L30" i="4"/>
  <c r="G30" i="4"/>
  <c r="S30" i="4" s="1"/>
  <c r="S29" i="4"/>
  <c r="L28" i="4"/>
  <c r="G28" i="4"/>
  <c r="S28" i="4" s="1"/>
  <c r="G27" i="4"/>
  <c r="S27" i="4" s="1"/>
  <c r="S26" i="4"/>
  <c r="S25" i="4"/>
  <c r="G25" i="4"/>
  <c r="S24" i="4"/>
  <c r="G23" i="4"/>
  <c r="S23" i="4" s="1"/>
  <c r="G22" i="4"/>
  <c r="S22" i="4" s="1"/>
  <c r="G21" i="4"/>
  <c r="S21" i="4" s="1"/>
  <c r="L20" i="4"/>
  <c r="G20" i="4"/>
  <c r="S20" i="4" s="1"/>
  <c r="G19" i="4"/>
  <c r="L18" i="4"/>
  <c r="J18" i="4"/>
  <c r="J81" i="4" s="1"/>
  <c r="I18" i="4"/>
  <c r="I81" i="4" s="1"/>
  <c r="H18" i="4"/>
  <c r="G18" i="4"/>
  <c r="S18" i="4" s="1"/>
  <c r="H17" i="4"/>
  <c r="R16" i="4"/>
  <c r="Q16" i="4"/>
  <c r="P16" i="4"/>
  <c r="O16" i="4"/>
  <c r="N16" i="4"/>
  <c r="M16" i="4"/>
  <c r="L16" i="4"/>
  <c r="K16" i="4"/>
  <c r="G16" i="4" s="1"/>
  <c r="S16" i="4" s="1"/>
  <c r="L15" i="4"/>
  <c r="G15" i="4"/>
  <c r="S15" i="4" s="1"/>
  <c r="R14" i="4"/>
  <c r="R82" i="4" s="1"/>
  <c r="Q14" i="4"/>
  <c r="Q82" i="4" s="1"/>
  <c r="P14" i="4"/>
  <c r="P82" i="4" s="1"/>
  <c r="O14" i="4"/>
  <c r="O82" i="4" s="1"/>
  <c r="N14" i="4"/>
  <c r="N82" i="4" s="1"/>
  <c r="M14" i="4"/>
  <c r="M82" i="4" s="1"/>
  <c r="K14" i="4"/>
  <c r="J14" i="4"/>
  <c r="J82" i="4" s="1"/>
  <c r="I14" i="4"/>
  <c r="I82" i="4" s="1"/>
  <c r="H14" i="4"/>
  <c r="H13" i="4" s="1"/>
  <c r="R13" i="4"/>
  <c r="Q13" i="4"/>
  <c r="Q125" i="4" s="1"/>
  <c r="P13" i="4"/>
  <c r="O13" i="4"/>
  <c r="N13" i="4"/>
  <c r="M13" i="4"/>
  <c r="M125" i="4" s="1"/>
  <c r="K13" i="4"/>
  <c r="K125" i="4" s="1"/>
  <c r="I13" i="4"/>
  <c r="I125" i="4" s="1"/>
  <c r="E40" i="3"/>
  <c r="E39" i="3"/>
  <c r="F38" i="3"/>
  <c r="E38" i="3"/>
  <c r="D38" i="3"/>
  <c r="C38" i="3"/>
  <c r="E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E30" i="3"/>
  <c r="E29" i="3"/>
  <c r="E41" i="3" s="1"/>
  <c r="F26" i="3"/>
  <c r="F40" i="3" s="1"/>
  <c r="D26" i="3"/>
  <c r="C26" i="3" s="1"/>
  <c r="F25" i="3"/>
  <c r="F39" i="3" s="1"/>
  <c r="D25" i="3"/>
  <c r="D39" i="3" s="1"/>
  <c r="C39" i="3" s="1"/>
  <c r="C25" i="3"/>
  <c r="C24" i="3"/>
  <c r="F23" i="3"/>
  <c r="F37" i="3" s="1"/>
  <c r="F30" i="3" s="1"/>
  <c r="F29" i="3" s="1"/>
  <c r="F41" i="3" s="1"/>
  <c r="D23" i="3"/>
  <c r="D37" i="3" s="1"/>
  <c r="C23" i="3"/>
  <c r="C22" i="3"/>
  <c r="C21" i="3"/>
  <c r="C20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F27" i="3" s="1"/>
  <c r="E15" i="3"/>
  <c r="E27" i="3" s="1"/>
  <c r="D15" i="3"/>
  <c r="D27" i="3" s="1"/>
  <c r="C15" i="3"/>
  <c r="C94" i="2"/>
  <c r="C93" i="2"/>
  <c r="C87" i="2" s="1"/>
  <c r="C80" i="2" s="1"/>
  <c r="C79" i="2" s="1"/>
  <c r="C92" i="2"/>
  <c r="C91" i="2"/>
  <c r="C90" i="2"/>
  <c r="C89" i="2"/>
  <c r="C88" i="2"/>
  <c r="F87" i="2"/>
  <c r="E87" i="2"/>
  <c r="D87" i="2"/>
  <c r="D80" i="2" s="1"/>
  <c r="D79" i="2" s="1"/>
  <c r="C86" i="2"/>
  <c r="E85" i="2"/>
  <c r="D85" i="2"/>
  <c r="C85" i="2"/>
  <c r="C84" i="2"/>
  <c r="C83" i="2"/>
  <c r="C82" i="2"/>
  <c r="E81" i="2"/>
  <c r="D81" i="2"/>
  <c r="C81" i="2"/>
  <c r="E80" i="2"/>
  <c r="E79" i="2"/>
  <c r="C77" i="2"/>
  <c r="F76" i="2"/>
  <c r="E76" i="2"/>
  <c r="D76" i="2"/>
  <c r="C76" i="2"/>
  <c r="F75" i="2"/>
  <c r="E75" i="2"/>
  <c r="D75" i="2"/>
  <c r="C75" i="2"/>
  <c r="C74" i="2"/>
  <c r="F73" i="2"/>
  <c r="E73" i="2"/>
  <c r="D73" i="2"/>
  <c r="C73" i="2"/>
  <c r="F72" i="2"/>
  <c r="E72" i="2"/>
  <c r="D72" i="2"/>
  <c r="C72" i="2"/>
  <c r="I71" i="2"/>
  <c r="F71" i="2"/>
  <c r="E71" i="2"/>
  <c r="D71" i="2"/>
  <c r="C71" i="2"/>
  <c r="J70" i="2"/>
  <c r="C70" i="2"/>
  <c r="J69" i="2"/>
  <c r="E69" i="2"/>
  <c r="C69" i="2" s="1"/>
  <c r="J68" i="2"/>
  <c r="J71" i="2" s="1"/>
  <c r="H68" i="2"/>
  <c r="H71" i="2" s="1"/>
  <c r="E68" i="2"/>
  <c r="E67" i="2" s="1"/>
  <c r="D68" i="2"/>
  <c r="C68" i="2"/>
  <c r="D67" i="2"/>
  <c r="C66" i="2"/>
  <c r="C65" i="2"/>
  <c r="E64" i="2"/>
  <c r="D64" i="2"/>
  <c r="C64" i="2"/>
  <c r="C63" i="2"/>
  <c r="C62" i="2"/>
  <c r="C61" i="2"/>
  <c r="E60" i="2"/>
  <c r="E59" i="2" s="1"/>
  <c r="D60" i="2"/>
  <c r="C60" i="2"/>
  <c r="C59" i="2" s="1"/>
  <c r="D59" i="2"/>
  <c r="C58" i="2"/>
  <c r="C57" i="2"/>
  <c r="E56" i="2"/>
  <c r="E55" i="2" s="1"/>
  <c r="E54" i="2" s="1"/>
  <c r="D56" i="2"/>
  <c r="C56" i="2"/>
  <c r="C55" i="2" s="1"/>
  <c r="D55" i="2"/>
  <c r="F54" i="2"/>
  <c r="F78" i="2" s="1"/>
  <c r="F96" i="2" s="1"/>
  <c r="D54" i="2"/>
  <c r="C53" i="2"/>
  <c r="C52" i="2"/>
  <c r="C51" i="2"/>
  <c r="C50" i="2" s="1"/>
  <c r="C49" i="2" s="1"/>
  <c r="E50" i="2"/>
  <c r="D50" i="2"/>
  <c r="D49" i="2" s="1"/>
  <c r="E49" i="2"/>
  <c r="C48" i="2"/>
  <c r="C47" i="2"/>
  <c r="C46" i="2"/>
  <c r="E45" i="2"/>
  <c r="D45" i="2"/>
  <c r="C45" i="2"/>
  <c r="C44" i="2"/>
  <c r="C43" i="2"/>
  <c r="C42" i="2"/>
  <c r="C41" i="2"/>
  <c r="C40" i="2"/>
  <c r="C39" i="2"/>
  <c r="C38" i="2"/>
  <c r="C37" i="2"/>
  <c r="C36" i="2"/>
  <c r="C35" i="2"/>
  <c r="E34" i="2"/>
  <c r="E33" i="2" s="1"/>
  <c r="D34" i="2"/>
  <c r="C34" i="2"/>
  <c r="C33" i="2" s="1"/>
  <c r="D33" i="2"/>
  <c r="C32" i="2"/>
  <c r="C31" i="2"/>
  <c r="E30" i="2"/>
  <c r="D30" i="2"/>
  <c r="C30" i="2"/>
  <c r="C29" i="2"/>
  <c r="E28" i="2"/>
  <c r="E27" i="2" s="1"/>
  <c r="D28" i="2"/>
  <c r="C28" i="2"/>
  <c r="C27" i="2" s="1"/>
  <c r="D27" i="2"/>
  <c r="C26" i="2"/>
  <c r="D25" i="2"/>
  <c r="C25" i="2"/>
  <c r="C22" i="2" s="1"/>
  <c r="C24" i="2"/>
  <c r="D23" i="2"/>
  <c r="C23" i="2"/>
  <c r="D22" i="2"/>
  <c r="C21" i="2"/>
  <c r="D20" i="2"/>
  <c r="C20" i="2"/>
  <c r="C19" i="2"/>
  <c r="C18" i="2"/>
  <c r="C17" i="2"/>
  <c r="C16" i="2"/>
  <c r="C15" i="2"/>
  <c r="E14" i="2"/>
  <c r="E13" i="2" s="1"/>
  <c r="D14" i="2"/>
  <c r="C14" i="2"/>
  <c r="C13" i="2" s="1"/>
  <c r="C12" i="2" s="1"/>
  <c r="D13" i="2"/>
  <c r="E12" i="2"/>
  <c r="E78" i="2" s="1"/>
  <c r="E96" i="2" s="1"/>
  <c r="S113" i="4" l="1"/>
  <c r="S108" i="4" s="1"/>
  <c r="H83" i="4"/>
  <c r="L83" i="4"/>
  <c r="H125" i="4"/>
  <c r="N125" i="4"/>
  <c r="R125" i="4"/>
  <c r="P83" i="4"/>
  <c r="P125" i="4" s="1"/>
  <c r="K82" i="4"/>
  <c r="F36" i="8"/>
  <c r="F23" i="8"/>
  <c r="K34" i="8"/>
  <c r="I34" i="8"/>
  <c r="J34" i="8"/>
  <c r="H88" i="8"/>
  <c r="J78" i="8"/>
  <c r="K78" i="8"/>
  <c r="I78" i="8"/>
  <c r="H22" i="8"/>
  <c r="J21" i="8"/>
  <c r="K21" i="8"/>
  <c r="I21" i="8"/>
  <c r="J87" i="8"/>
  <c r="K87" i="8"/>
  <c r="I87" i="8"/>
  <c r="K10" i="8"/>
  <c r="J16" i="8"/>
  <c r="J51" i="8"/>
  <c r="J81" i="8"/>
  <c r="I82" i="8"/>
  <c r="K82" i="8"/>
  <c r="I83" i="8"/>
  <c r="K83" i="8"/>
  <c r="I86" i="8"/>
  <c r="K86" i="8"/>
  <c r="J10" i="8"/>
  <c r="I16" i="8"/>
  <c r="J25" i="8"/>
  <c r="J39" i="8"/>
  <c r="I51" i="8"/>
  <c r="J13" i="4"/>
  <c r="J125" i="4" s="1"/>
  <c r="G17" i="4"/>
  <c r="G127" i="4" s="1"/>
  <c r="H81" i="4"/>
  <c r="H82" i="4" s="1"/>
  <c r="G34" i="4"/>
  <c r="L34" i="4"/>
  <c r="L14" i="4" s="1"/>
  <c r="S55" i="4"/>
  <c r="S60" i="4"/>
  <c r="S66" i="4"/>
  <c r="S122" i="4"/>
  <c r="G81" i="4"/>
  <c r="S19" i="4"/>
  <c r="S91" i="4"/>
  <c r="G83" i="4"/>
  <c r="S76" i="4"/>
  <c r="G89" i="4"/>
  <c r="S89" i="4" s="1"/>
  <c r="G108" i="4"/>
  <c r="G121" i="4"/>
  <c r="O121" i="4"/>
  <c r="L121" i="4" s="1"/>
  <c r="C27" i="3"/>
  <c r="D30" i="3"/>
  <c r="C37" i="3"/>
  <c r="D40" i="3"/>
  <c r="D12" i="2"/>
  <c r="D78" i="2" s="1"/>
  <c r="D96" i="2" s="1"/>
  <c r="C67" i="2"/>
  <c r="C54" i="2" s="1"/>
  <c r="C78" i="2" s="1"/>
  <c r="C96" i="2" s="1"/>
  <c r="H36" i="8" l="1"/>
  <c r="J22" i="8"/>
  <c r="H23" i="8"/>
  <c r="K22" i="8"/>
  <c r="I22" i="8"/>
  <c r="J88" i="8"/>
  <c r="K88" i="8"/>
  <c r="I88" i="8"/>
  <c r="S121" i="4"/>
  <c r="S83" i="4"/>
  <c r="O125" i="4"/>
  <c r="S34" i="4"/>
  <c r="S14" i="4" s="1"/>
  <c r="S13" i="4" s="1"/>
  <c r="S125" i="4" s="1"/>
  <c r="S128" i="4" s="1"/>
  <c r="G14" i="4"/>
  <c r="S81" i="4"/>
  <c r="T87" i="4"/>
  <c r="L13" i="4"/>
  <c r="L125" i="4" s="1"/>
  <c r="L81" i="4"/>
  <c r="L82" i="4" s="1"/>
  <c r="S17" i="4"/>
  <c r="S127" i="4" s="1"/>
  <c r="D29" i="3"/>
  <c r="C30" i="3"/>
  <c r="J23" i="8" l="1"/>
  <c r="K23" i="8"/>
  <c r="H89" i="8"/>
  <c r="J36" i="8"/>
  <c r="K36" i="8"/>
  <c r="I36" i="8"/>
  <c r="G82" i="4"/>
  <c r="S82" i="4" s="1"/>
  <c r="G13" i="4"/>
  <c r="G125" i="4" s="1"/>
  <c r="T125" i="4"/>
  <c r="D41" i="3"/>
  <c r="C29" i="3"/>
</calcChain>
</file>

<file path=xl/sharedStrings.xml><?xml version="1.0" encoding="utf-8"?>
<sst xmlns="http://schemas.openxmlformats.org/spreadsheetml/2006/main" count="1258" uniqueCount="677">
  <si>
    <t>Додаток 7</t>
  </si>
  <si>
    <t>11503000000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</si>
  <si>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</si>
  <si>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</si>
  <si>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</si>
  <si>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</si>
  <si>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</si>
  <si>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</si>
  <si>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</si>
  <si>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</si>
  <si>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</si>
  <si>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</si>
  <si>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</si>
  <si>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</si>
  <si>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</si>
  <si>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</si>
  <si>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</si>
  <si>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Виконавчий комiтет Новоукраїнської мiської Ради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</si>
  <si>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</si>
  <si>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</si>
  <si>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</si>
  <si>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</si>
  <si>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соціально-економічного та культурного розвитку Новоукраїнської міської об’єднаної територіальної громади на 2021 рік</t>
  </si>
  <si>
    <t>Рішення міської ради № 21 від 01.12.2020 року</t>
  </si>
  <si>
    <t>0110180</t>
  </si>
  <si>
    <t>0180</t>
  </si>
  <si>
    <t>0133</t>
  </si>
  <si>
    <t>Інша діяльність у сфері державного управління</t>
  </si>
  <si>
    <t>0113032</t>
  </si>
  <si>
    <t>3032</t>
  </si>
  <si>
    <t>1070</t>
  </si>
  <si>
    <t>Надання пільг окремим категоріям громадян з оплати послуг зв`язку</t>
  </si>
  <si>
    <t>Програма соціальної підтримки населення на території Новоукраїнської міської об'єднаної територіальної громади на 2021-2023 роки</t>
  </si>
  <si>
    <t>Рішення міської ради № 1864 від 13.10.2020 року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</si>
  <si>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</si>
  <si>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</si>
  <si>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</si>
  <si>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</si>
  <si>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</si>
  <si>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</si>
  <si>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</si>
  <si>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</si>
  <si>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0113133</t>
  </si>
  <si>
    <t>3133</t>
  </si>
  <si>
    <t>Інші заходи та заклади молодіжної політики</t>
  </si>
  <si>
    <t>Програма "Сім’я та молодь" Новоукраїнської міської об’єднаної територіальної громади на 2018-2022 роки</t>
  </si>
  <si>
    <t>Рішення міської ради № 1862 від  13.10.2020 р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</si>
  <si>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</si>
  <si>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</si>
  <si>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</si>
  <si>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на 2017-2027 роки</t>
  </si>
  <si>
    <t>Рішення міської ради № 1444 від 10.10.2019 року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</si>
  <si>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</si>
  <si>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</si>
  <si>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</si>
  <si>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</si>
  <si>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</si>
  <si>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3191</t>
  </si>
  <si>
    <t>1030</t>
  </si>
  <si>
    <t>Інші видатки на соціальний захист ветеранів війни та праці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</si>
  <si>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</si>
  <si>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</si>
  <si>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</si>
  <si>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</si>
  <si>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</si>
  <si>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</si>
  <si>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</si>
  <si>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у сфері соціального захисту і соціального забезпечення</t>
  </si>
  <si>
    <t>Міська програма підтримки учасників антитерористичної операції (операції Об’єднаних сил) та членів їх сімей – мешканців Новоукраїнської міської об’єднаної територіальної громади на 2021-2023 роки</t>
  </si>
  <si>
    <t>Рішення міської ради № 1863 від 13.10.2020 року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</si>
  <si>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</si>
  <si>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</si>
  <si>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</si>
  <si>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</si>
  <si>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і спорту Новоукраїнської об’єднаної територіальної громади на 2017-2027 роки</t>
  </si>
  <si>
    <t>Рішення міської ради № 1445 від 10.10.2019 року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</si>
  <si>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</si>
  <si>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</si>
  <si>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</si>
  <si>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0116013</t>
  </si>
  <si>
    <t>6013</t>
  </si>
  <si>
    <t>0620</t>
  </si>
  <si>
    <t>Забезпечення діяльності водопровідно-каналізаційного господарства</t>
  </si>
  <si>
    <t>Міська  програма "Питна  вода  на  2018-2025 роки"</t>
  </si>
  <si>
    <t>Рішення міської ради № 1844  від 13.10.2020 року</t>
  </si>
  <si>
    <t>0116014</t>
  </si>
  <si>
    <t>6014</t>
  </si>
  <si>
    <t>Забезпечення збору та вивезення сміття і відходів</t>
  </si>
  <si>
    <t>0116030</t>
  </si>
  <si>
    <t>6030</t>
  </si>
  <si>
    <t>Організація благоустрою населених пунктів</t>
  </si>
  <si>
    <t>Міська  програма "Про конкурс міні-проектів розвитку Новоукраїнської територіальної громади "Влада і громада – разом!" на 2021-2025 роки"</t>
  </si>
  <si>
    <t>Рішення міської ради № 23 від 01.12.2020 року</t>
  </si>
  <si>
    <t>Програма  реформування  і  розвитку житлово- комунального господарства  Новоукраїнської міської об’єднаної територіальної громади на 2018-2025 роки</t>
  </si>
  <si>
    <t>Рішення міської ради № 1843 від 13.10.2020 року</t>
  </si>
  <si>
    <t>Програму "Розвиток та удосконалення цивільного захисту населення Новоукраїнської міської об’єднаної  територіальної громади громади" на 2018-2022 роки</t>
  </si>
  <si>
    <t>Рішення міської ради № 1854  від 13.10.2020 року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</si>
  <si>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</si>
  <si>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</si>
  <si>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</si>
  <si>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</si>
  <si>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</si>
  <si>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</si>
  <si>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</si>
  <si>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</si>
  <si>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</si>
  <si>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</si>
  <si>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</si>
  <si>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</si>
  <si>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</si>
  <si>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</si>
  <si>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</si>
  <si>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</si>
  <si>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Програма підтримки суб’єктів малого і середнього бізнесу на території Новоукраїнської міської ради на 2017-2025 року</t>
  </si>
  <si>
    <t>Рішення міської ради № 1841 від 13.10.2020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</si>
  <si>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</si>
  <si>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</si>
  <si>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</si>
  <si>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</si>
  <si>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</si>
  <si>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</si>
  <si>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</si>
  <si>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</si>
  <si>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</si>
  <si>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</si>
  <si>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</si>
  <si>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</si>
  <si>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</si>
  <si>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</si>
  <si>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</si>
  <si>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</si>
  <si>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</si>
  <si>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Комплексна програма попередження та припинення протиправних дій у сфері державної безпеки, профілактитки злочинності та цивільного захисту населення на території Новоукраїнської міської об’єднаної територіальної громади на 2018-2023 роки</t>
  </si>
  <si>
    <t>Рішення міської ради № 1865  від 13.10.2020 року</t>
  </si>
  <si>
    <t>0118340</t>
  </si>
  <si>
    <t>8340</t>
  </si>
  <si>
    <t>0540</t>
  </si>
  <si>
    <t>Природоохоронні заходи за рахунок цільових фондів</t>
  </si>
  <si>
    <t>0118420</t>
  </si>
  <si>
    <t>8420</t>
  </si>
  <si>
    <t>0830</t>
  </si>
  <si>
    <t>Інші заходи у сфері засобів масової інформації</t>
  </si>
  <si>
    <t>0600000</t>
  </si>
  <si>
    <t>Вiддiл освiти виконавчого комiтету Новоукраїнської мiської ради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</si>
  <si>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</si>
  <si>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</si>
  <si>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</si>
  <si>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</si>
  <si>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</si>
  <si>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</si>
  <si>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</si>
  <si>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</si>
  <si>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</si>
  <si>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</si>
  <si>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</si>
  <si>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</si>
  <si>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</si>
  <si>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</si>
  <si>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</si>
  <si>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</si>
  <si>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</si>
  <si>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0613140</t>
  </si>
  <si>
    <t>1000000</t>
  </si>
  <si>
    <t>Вiддiл культури i туризму виконавчого комiтету Новоукраїнської мiської ради</t>
  </si>
  <si>
    <t>1011080</t>
  </si>
  <si>
    <t>1080</t>
  </si>
  <si>
    <t>Надання спеціальної освіти мистецькими школами</t>
  </si>
  <si>
    <t>1014082</t>
  </si>
  <si>
    <t>4082</t>
  </si>
  <si>
    <t>0829</t>
  </si>
  <si>
    <t>Інші заходи в галузі культури і мистецтва</t>
  </si>
  <si>
    <t>1017340</t>
  </si>
  <si>
    <t>7340</t>
  </si>
  <si>
    <t>0443</t>
  </si>
  <si>
    <t>Проектування, реставрація та охорона пам`яток архітектури</t>
  </si>
  <si>
    <t>Програми інвентаризації та паспортизації об'єктів культурної спадщини на території Новоукраїнської міської об’єднаної територіальної громади на 2018 - 2027 роки</t>
  </si>
  <si>
    <t>Рішення міської ради № 626 від 12.09.2017 року</t>
  </si>
  <si>
    <t>1017622</t>
  </si>
  <si>
    <t>7622</t>
  </si>
  <si>
    <t>0470</t>
  </si>
  <si>
    <t>Реалізація програм і заходів в галузі туризму та курортів</t>
  </si>
  <si>
    <t>Програми розвитку туризму  на території  Новоукраїнської міської об’єднаної територіальної громади на 2018-2026 роки</t>
  </si>
  <si>
    <t>Рішення міської ради № 739 від 12.12.2017 року</t>
  </si>
  <si>
    <t>УСЬОГО</t>
  </si>
  <si>
    <t>X</t>
  </si>
  <si>
    <t xml:space="preserve">до проекту рішення </t>
  </si>
  <si>
    <t>Новоукраїнської міської ради</t>
  </si>
  <si>
    <t xml:space="preserve">від 22 грудня  2020 року № 65           </t>
  </si>
  <si>
    <t>Додаток 1</t>
  </si>
  <si>
    <t xml:space="preserve">ДОХОДИ  </t>
  </si>
  <si>
    <t>бюджету Новоукраїнської міської територіальної громади на 2021</t>
  </si>
  <si>
    <t>(гривень)</t>
  </si>
  <si>
    <t>Код</t>
  </si>
  <si>
    <t>Найменування згідно з Класифікацією доходів бюджету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</si>
  <si>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</si>
  <si>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</si>
  <si>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</si>
  <si>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</si>
  <si>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</si>
  <si>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</si>
  <si>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</si>
  <si>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</si>
  <si>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</si>
  <si>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</si>
  <si>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</si>
  <si>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</si>
  <si>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</si>
  <si>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</si>
  <si>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11010900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</si>
  <si>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</si>
  <si>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</si>
  <si>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</si>
  <si>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</si>
  <si>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</si>
  <si>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</si>
  <si>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</si>
  <si>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</si>
  <si>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</si>
  <si>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</si>
  <si>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</si>
  <si>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</si>
  <si>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</si>
  <si>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</si>
  <si>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</si>
  <si>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</si>
  <si>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</si>
  <si>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</si>
  <si>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</si>
  <si>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</si>
  <si>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</si>
  <si>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</si>
  <si>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</si>
  <si>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</si>
  <si>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</si>
  <si>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</si>
  <si>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</si>
  <si>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</si>
  <si>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</si>
  <si>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</si>
  <si>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</si>
  <si>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</si>
  <si>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</si>
  <si>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</si>
  <si>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</si>
  <si>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</si>
  <si>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</si>
  <si>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</si>
  <si>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</si>
  <si>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</si>
  <si>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</si>
  <si>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</si>
  <si>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</si>
  <si>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</si>
  <si>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</si>
  <si>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</si>
  <si>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</si>
  <si>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</si>
  <si>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</si>
  <si>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</si>
  <si>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</si>
  <si>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</si>
  <si>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</si>
  <si>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</si>
  <si>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</si>
  <si>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</si>
  <si>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 в атмосферне повітря  забруднюючих речовин стаціонарними джерелами забруднення (за винятком викидів в атмосферне повітря дворокису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</si>
  <si>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</si>
  <si>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</si>
  <si>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</si>
  <si>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</si>
  <si>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</si>
  <si>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</si>
  <si>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</si>
  <si>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</si>
  <si>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</si>
  <si>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</si>
  <si>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</si>
  <si>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</si>
  <si>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</si>
  <si>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</si>
  <si>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</si>
  <si>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</si>
  <si>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</si>
  <si>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</si>
  <si>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</si>
  <si>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</si>
  <si>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</si>
  <si>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</si>
  <si>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</si>
  <si>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</si>
  <si>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</si>
  <si>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</si>
  <si>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</si>
  <si>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</si>
  <si>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</si>
  <si>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</si>
  <si>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25000000</t>
  </si>
  <si>
    <t>Власні надходження бюджетних установ  </t>
  </si>
  <si>
    <t>разом</t>
  </si>
  <si>
    <t>25010000</t>
  </si>
  <si>
    <t>Надходження від плати за послуги, що надаються бюджетними установами згідно із законодавством </t>
  </si>
  <si>
    <t>культ.</t>
  </si>
  <si>
    <t>25010100</t>
  </si>
  <si>
    <t>Плата за послуги, що надаються бюджетними установами згідно з їх основною діяльністю </t>
  </si>
  <si>
    <t xml:space="preserve">терцентр </t>
  </si>
  <si>
    <t>Осв.1738870; культ.116523; терц.60000</t>
  </si>
  <si>
    <t>25010300</t>
  </si>
  <si>
    <t>Плата за оренду майна бюджетних установ, що здійснюється відповідно до Закону України "Про оренду державного та комунального майна" </t>
  </si>
  <si>
    <t xml:space="preserve">освіта </t>
  </si>
  <si>
    <t>освіта 34104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</si>
  <si>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</si>
  <si>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</si>
  <si>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</si>
  <si>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</si>
  <si>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</si>
  <si>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</si>
  <si>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</si>
  <si>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</si>
  <si>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</si>
  <si>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</si>
  <si>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</si>
  <si>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</si>
  <si>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</si>
  <si>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</si>
  <si>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 xml:space="preserve">Усього ( без урахування міжбюджетних трансфертів) 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</si>
  <si>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</si>
  <si>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</si>
  <si>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</si>
  <si>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</si>
  <si>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</si>
  <si>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з державного бюджету місцевим бюджетам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</si>
  <si>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</si>
  <si>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41033900</t>
  </si>
  <si>
    <t>Освітня субвенція з державного бюджету місцевим бюджетам</t>
  </si>
  <si>
    <t>41034200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</si>
  <si>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</si>
  <si>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</si>
  <si>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</si>
  <si>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сума підлягає уточненню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</si>
  <si>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</si>
  <si>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</si>
  <si>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</si>
  <si>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</si>
  <si>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</si>
  <si>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</si>
  <si>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</si>
  <si>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</si>
  <si>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</t>
  </si>
  <si>
    <t>Х</t>
  </si>
  <si>
    <t>Разом доходів</t>
  </si>
  <si>
    <t>Додаток 2</t>
  </si>
  <si>
    <t>ФІНАНСУВАННЯ</t>
  </si>
  <si>
    <t xml:space="preserve">Код 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</si>
  <si>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</si>
  <si>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</si>
  <si>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</si>
  <si>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 за рахунок зміни залишків коштів  бюджетів</t>
  </si>
  <si>
    <t>у тому числі за рахунок залишків коштів, що склалися на початок року</t>
  </si>
  <si>
    <t>з них за рахунок залишків коштів субвенцій з державного бюджету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</si>
  <si>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</si>
  <si>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</si>
  <si>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</si>
  <si>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у тому числі за рахунок:</t>
  </si>
  <si>
    <t>субвенцій з державного бюджету</t>
  </si>
  <si>
    <t>убвенцій з місцевого бюджету</t>
  </si>
  <si>
    <t>Загальне фінансування</t>
  </si>
  <si>
    <t>Фінансування за типом боргового зобов'язання</t>
  </si>
  <si>
    <t>Фінансування за активними операціями</t>
  </si>
  <si>
    <t>602000</t>
  </si>
  <si>
    <t>Зміни обсягів бюджетних коштів</t>
  </si>
  <si>
    <t>з них за рахунок залишків коштів  субвенцій з державного бюджету</t>
  </si>
  <si>
    <t>602100</t>
  </si>
  <si>
    <t>602200</t>
  </si>
  <si>
    <t>602400</t>
  </si>
  <si>
    <t>субвенцій з місцевого бюджету</t>
  </si>
  <si>
    <t>_____________________________________________________________</t>
  </si>
  <si>
    <t>Додаток 3</t>
  </si>
  <si>
    <t>РОЗПОДІЛ
видатків  бюджету Новоукраїнської міської територіальної громади на 2021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</si>
  <si>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</si>
  <si>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</si>
  <si>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</si>
  <si>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</si>
  <si>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</si>
  <si>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</si>
  <si>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</si>
  <si>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</si>
  <si>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</si>
  <si>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</si>
  <si>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</si>
  <si>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1</t>
  </si>
  <si>
    <t>2</t>
  </si>
  <si>
    <t>3</t>
  </si>
  <si>
    <t>Виконавчий комітет Новоукраїнської міської ради</t>
  </si>
  <si>
    <t>0110000</t>
  </si>
  <si>
    <t xml:space="preserve">Виконавчий комітет Новоукраїнської міської ради </t>
  </si>
  <si>
    <t>у тому числі за рахунок субвенції з :</t>
  </si>
  <si>
    <t>державного бюджету:</t>
  </si>
  <si>
    <t>місцевих бюджетів: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</si>
  <si>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</si>
  <si>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бюджетів: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</si>
  <si>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</si>
  <si>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</si>
  <si>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</si>
  <si>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</si>
  <si>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</si>
  <si>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</si>
  <si>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</si>
  <si>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</si>
  <si>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у тому числі субвенція з:</t>
  </si>
  <si>
    <t>місцевого бюджету за рахунок відповідної субвенції з державного бюджету:</t>
  </si>
  <si>
    <t>у тому числі за рахунок іншої субвенції з місцевого бюджету</t>
  </si>
  <si>
    <t>0112144</t>
  </si>
  <si>
    <t>2144</t>
  </si>
  <si>
    <t>0763</t>
  </si>
  <si>
    <t>Централізовані заходи з лікування хворих на цукровий та нецукровий діабет</t>
  </si>
  <si>
    <t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</si>
  <si>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іншої субвенції з місцевого бюджету</t>
  </si>
  <si>
    <t>Надання пільг окремим категоріям громадян з оплати послуг зв'язку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</si>
  <si>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</si>
  <si>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0113121</t>
  </si>
  <si>
    <t>3121</t>
  </si>
  <si>
    <t xml:space="preserve">Утримання та забезпечення діяльності центрів соціальних служб </t>
  </si>
  <si>
    <t>0113192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</si>
  <si>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</si>
  <si>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</si>
  <si>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</si>
  <si>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</si>
  <si>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у тому числі за рахунок субвенції з місцевих бюджетів</t>
  </si>
  <si>
    <t>0116071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</si>
  <si>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</si>
  <si>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</si>
  <si>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0117330</t>
  </si>
  <si>
    <t>7330</t>
  </si>
  <si>
    <t>Будівництво інших об'єктів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</si>
  <si>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</si>
  <si>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</si>
  <si>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</si>
  <si>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0118230</t>
  </si>
  <si>
    <t>8230</t>
  </si>
  <si>
    <t>0380</t>
  </si>
  <si>
    <t>Інші заходи громадського порядку та безпеки</t>
  </si>
  <si>
    <t>0119410</t>
  </si>
  <si>
    <t>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</si>
  <si>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</si>
  <si>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</si>
  <si>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</si>
  <si>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r>
      <t xml:space="preserve">Відділ освіти виконавчого комітету Новоукраїнської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</si>
  <si>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</si>
  <si>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>0100</t>
  </si>
  <si>
    <t>Державне управління</t>
  </si>
  <si>
    <t>0610160</t>
  </si>
  <si>
    <t>0160</t>
  </si>
  <si>
    <t xml:space="preserve">Керівництво і управління у відповідній сфері у містах (місті Києві), селищах, селах територіальних громадах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</si>
  <si>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</si>
  <si>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</si>
  <si>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Надання дошкільної освiти</t>
  </si>
  <si>
    <t xml:space="preserve">Надання загальної середньої освіти закладами загальної середньої освіти </t>
  </si>
  <si>
    <t>0611031</t>
  </si>
  <si>
    <t>1031</t>
  </si>
  <si>
    <t>0611150</t>
  </si>
  <si>
    <t>1150</t>
  </si>
  <si>
    <t>Методичне забезпечення діяльності закладів освіти</t>
  </si>
  <si>
    <t>0611160</t>
  </si>
  <si>
    <t>Інші програми, заклади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</si>
  <si>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</si>
  <si>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</si>
  <si>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</si>
  <si>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</si>
  <si>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</si>
  <si>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коштів освітньої субвенції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</si>
  <si>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</si>
  <si>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</si>
  <si>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</si>
  <si>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</si>
  <si>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</si>
  <si>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Відділ культури і туризму виконавчого комітету Новоукраїнської міської ради</t>
  </si>
  <si>
    <t>1010100</t>
  </si>
  <si>
    <t>1010160</t>
  </si>
  <si>
    <t>1010000</t>
  </si>
  <si>
    <t xml:space="preserve">Надання спеціальної освіти мистецькими школами </t>
  </si>
  <si>
    <t>1014030</t>
  </si>
  <si>
    <t>4030</t>
  </si>
  <si>
    <t>0824</t>
  </si>
  <si>
    <t>Забезпечення діяльності бiблiотек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</si>
  <si>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</si>
  <si>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</si>
  <si>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</si>
  <si>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</si>
  <si>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</si>
  <si>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</si>
  <si>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</si>
  <si>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</si>
  <si>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</si>
  <si>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</si>
  <si>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>Проектування, реставрація та охорона пам'яток архітектури</t>
  </si>
  <si>
    <t>3700000</t>
  </si>
  <si>
    <t xml:space="preserve">Фінансове управління  Новоукраїнської міської ради </t>
  </si>
  <si>
    <t>3710000</t>
  </si>
  <si>
    <t>3710160</t>
  </si>
  <si>
    <t>3718710</t>
  </si>
  <si>
    <t>8710</t>
  </si>
  <si>
    <t>Резервний фонд місцевого бюджету</t>
  </si>
  <si>
    <t>х</t>
  </si>
  <si>
    <t xml:space="preserve">Всього: </t>
  </si>
  <si>
    <t>у тому числі за рахунок субвенцій з державного бюджету</t>
  </si>
  <si>
    <t>у тому числі за рахунок субвенцій з місцевого бюджету</t>
  </si>
  <si>
    <t>__________________________________________________________________________________________________________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</si>
  <si>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</si>
  <si>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</si>
  <si>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</si>
  <si>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</si>
  <si>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</si>
  <si>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</si>
  <si>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</si>
  <si>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</si>
  <si>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-</t>
  </si>
  <si>
    <t>Додаток 5</t>
  </si>
  <si>
    <t xml:space="preserve">від 22 грудня  2020 року № 65        </t>
  </si>
  <si>
    <t>Міжбюджетні трансферти на 2021 рік бюджету Новоукраїнської міської територіальної громади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</si>
  <si>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</si>
  <si>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</si>
  <si>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</si>
  <si>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</si>
  <si>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</si>
  <si>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Освітня субвенція з державного бюджету місцевим бюджетам </t>
  </si>
  <si>
    <t>99000000000</t>
  </si>
  <si>
    <t>Державний бюджет</t>
  </si>
  <si>
    <t>41040200</t>
  </si>
  <si>
    <t>11100000000</t>
  </si>
  <si>
    <t>Обласний бюджет Кіровоградської області</t>
  </si>
  <si>
    <t>41051000</t>
  </si>
  <si>
    <t>41051200</t>
  </si>
  <si>
    <t>41053900</t>
  </si>
  <si>
    <t>11523000000</t>
  </si>
  <si>
    <t xml:space="preserve">Бюджет Глодоської сільської територіальної громади </t>
  </si>
  <si>
    <t>11549000000</t>
  </si>
  <si>
    <t>Бюджет Рівнянської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</si>
  <si>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</si>
  <si>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</si>
  <si>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</si>
  <si>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</si>
  <si>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</si>
  <si>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</si>
  <si>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</si>
  <si>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</si>
  <si>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6</t>
  </si>
  <si>
    <t xml:space="preserve">від 22 грудня  2020 року №65            </t>
  </si>
  <si>
    <t xml:space="preserve">Розподіл коштів бюджету розвитку Новоукраїнської  міської територіальної громади на здійснення заходів із будівництва, реконструкції і реставрації, капітального ремонту об'єктів виробничої, комунікаційної та соціальної інфраструктури за об'єктами у 2021 році
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</si>
  <si>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</si>
  <si>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кредиту-вання місцевих бюджетів</t>
  </si>
  <si>
    <t>Код Функціона-льної класифікації видатків та креди-тування бюджету</t>
  </si>
  <si>
    <t>Найменування головного розпорядника коштів обласного бюджету,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</si>
  <si>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 xml:space="preserve">Найменування об'єкта будівництва / вид будівельних робіт, у тому числі проектні роботи
</t>
  </si>
  <si>
    <t xml:space="preserve">Загальна тривалість будівництва (рік початку і завершення)
</t>
  </si>
  <si>
    <t xml:space="preserve">Загальна вартість будівництва, гривень
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</si>
  <si>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</si>
  <si>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</si>
  <si>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у тому числі за рахунок коштів:</t>
  </si>
  <si>
    <t>Рівень готовності об’єкта на кінець бюджетного періоду, %</t>
  </si>
  <si>
    <t>обласного бюджету</t>
  </si>
  <si>
    <t>субвенцій з інших місцевих бюджетів</t>
  </si>
  <si>
    <t>залишку субвенцій з державного бюджету, що склався на початок року</t>
  </si>
  <si>
    <t>субвенцій з державного бюджету місцевим бюджетам</t>
  </si>
  <si>
    <t>Виконавчий комітет міської ради</t>
  </si>
  <si>
    <t>0117310</t>
  </si>
  <si>
    <t>7310</t>
  </si>
  <si>
    <t>Будівництво об'єктів житлово-комунального господарства</t>
  </si>
  <si>
    <t>з них:</t>
  </si>
  <si>
    <t>0117362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</si>
  <si>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</si>
  <si>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</si>
  <si>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тому числі за рахунок коштів державного бюджету на формування інфраструктури об'єднаних територіальних громад</t>
  </si>
  <si>
    <t>"Реконструкція мереж вуличного освітлення від КТП – 121  по вул. Каховська, Іліци, Волошкова, Шумілова  м.Новоукраїнка Кіровоградської області"</t>
  </si>
  <si>
    <t>"Реконструкція мереж вуличного освітлення від КТП – 76  по вул.Корольова, Кармелюка, Дачна, Кутузова в с.Новоолександрівка Новоукраїнського району Кіровоградської області"</t>
  </si>
  <si>
    <t>"Реконструкція вуличного освітлення від ТП – 7 Новоукраїнського КХП  по вул. Чайковського, Елеваторна, М.Вороного в м.Новоукраїнка Кіровоградської області"</t>
  </si>
  <si>
    <t>"Реконструкція мереж вуличного освітлення від КТП – 5  по вул. Левицького, Садова, Івана Богуна, Набережна, Жуковського в м.Новоукраїнка, Кіровоградської області"</t>
  </si>
  <si>
    <t>"Капітальний ремонт (відновлення) тротуару із плитки ФЕМ по вул. Гагаріна від вул. В.Демченка до вул.Покровської у м. Новоукраїнка Кіровоградської області"</t>
  </si>
  <si>
    <t>"Придбання спецобладнання (устаткування з обмеження водовідведення, прочистки і телеінспекції водопровідних і каналізаційних мереж та віброплити) для комунального підприємства "Новоукраїнське житлово-комунальне підприємство"</t>
  </si>
  <si>
    <t>0117363</t>
  </si>
  <si>
    <t>7363</t>
  </si>
  <si>
    <t>Виконання інвестиційних проектів в рамках здійснення заходів щодо соціально - економічного розвитку окремих територій</t>
  </si>
  <si>
    <t>Співфінансування інвестиційних проектів, які передбачається фінансувати у 2019 році в рамках здійснення заходів щодо соціально-економічного розвитку окремих територій</t>
  </si>
  <si>
    <t xml:space="preserve">Реконструкція очисних споруд  по вул. Мокряка  у м.Новоукраїнка, Кіровоградської обл., продуктивністю 200 м3/доб.(Коригування)  </t>
  </si>
  <si>
    <t>у тому числі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</si>
  <si>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r>
      <t xml:space="preserve">Відділ освіти </t>
    </r>
    <r>
      <rPr>
        <b/>
        <sz val="16"/>
        <color indexed="8"/>
        <rFont val="Times New Roman"/>
        <family val="1"/>
        <charset val="204"/>
      </rPr>
      <t>міської ради</t>
    </r>
  </si>
  <si>
    <t>0617321</t>
  </si>
  <si>
    <t>7321</t>
  </si>
  <si>
    <t>Будівництво освітніх установ та закладів</t>
  </si>
  <si>
    <t>"Реконструкцiя частини будiвлi  Воронiвської філії Новоукраїнського навчально-виховного комплексу №8 "Загальноосвітня школа І-ІІІ ступенів – дошкільний навчальний заклад"  під філію "Воронівський дошкiльний навчальний заклад" у  с. Воронiвка Новоукраїнського району Кіровоградської області"</t>
  </si>
  <si>
    <t>2018-2019</t>
  </si>
  <si>
    <t xml:space="preserve">Виготовлення проектно-кошторисної документації  "Будівництво блочно-модульної котельні в Новоукраїнському навчально-виховному комплексі "Загальноосвітня школа І ступеня  з поглибленим вивченням англійської мови- гімназія "Лідер" Новоукраїнської міської ради за адресою Кіровоградська область, м.Новоукраїнка, вул.Соборна, 46/16" </t>
  </si>
  <si>
    <t>0617363</t>
  </si>
  <si>
    <t>Виконання інвестиційних проектів в рамках здійснення заходів щодо соціально-економічного розвитку окремих територій</t>
  </si>
  <si>
    <t>Будівництво блочно-модульної транспортабельної котельні у філії "Загальноосвітня школа №3" Новоукраїнської загальноосвітньої школи І-ІІІ ступенів №6 Новоукраїнської міської ради, за адресою: Кіровоградська область м. Новоукраїнка, вул.Миколи Вороного, 169"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</si>
  <si>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</si>
  <si>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Відділ культури і туризму міської ради</t>
  </si>
  <si>
    <t>1017324</t>
  </si>
  <si>
    <t>7324</t>
  </si>
  <si>
    <t>Будівництво установ та закладів культури</t>
  </si>
  <si>
    <t xml:space="preserve">Капітальний ремонт котельні та системи опалення Новоукраїнського комунального будинку культури  №1 за адресою: Кіровоградська область, Новоукраїнський район,  м. Новоукраїнка,  вул. Миколи .Вороного, 204 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</si>
  <si>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</si>
  <si>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Проект  бюджету Новоукраїнської міської  територіальної громади на  2021  рік.</t>
  </si>
  <si>
    <t>грн.</t>
  </si>
  <si>
    <t>Вид доходів/видатків</t>
  </si>
  <si>
    <t>План 2020</t>
  </si>
  <si>
    <t>факт 2019 грудень розрахунково</t>
  </si>
  <si>
    <t>План 2021</t>
  </si>
  <si>
    <t>%</t>
  </si>
  <si>
    <t>різниця</t>
  </si>
  <si>
    <t>Доходи загального фонду</t>
  </si>
  <si>
    <t>Податок з доходів 11010000</t>
  </si>
  <si>
    <t xml:space="preserve">Податок та збір на доходи фізичних осіб 11010000
</t>
  </si>
  <si>
    <t>Акцизний податок 14000000</t>
  </si>
  <si>
    <t>Податок на прибуток підприємств 11020200 </t>
  </si>
  <si>
    <t>Рентна плата за користування надрами 13000000 </t>
  </si>
  <si>
    <t>Податок на майно в т.ч. плата за землю 18010000</t>
  </si>
  <si>
    <t>Єдиний податок (з урахуванням фіксованого с/г податку 18050000</t>
  </si>
  <si>
    <t>Адмінштрафи   21080000</t>
  </si>
  <si>
    <t>Плата за надання адміністративних послуг 22010000</t>
  </si>
  <si>
    <t>Державне мито 22090000</t>
  </si>
  <si>
    <t>Кошти від реалізації безхосного майна 31010000</t>
  </si>
  <si>
    <t>Транспортний податок</t>
  </si>
  <si>
    <t>Інші субвенції з місцевого бюджету 41050000</t>
  </si>
  <si>
    <t>Разом загальний фонд</t>
  </si>
  <si>
    <t>Разом загальний фонд з трансфертами</t>
  </si>
  <si>
    <t>Доходи спеціального фонду</t>
  </si>
  <si>
    <t>Екологічний податок 1901000</t>
  </si>
  <si>
    <t>Власні надходження  ( батьківська плата) 25010100</t>
  </si>
  <si>
    <t>Власні надходження  (плата за оренду майна) 25010300</t>
  </si>
  <si>
    <t>Надходження бюджетних установ від реалізації в установленому порядку майна (крім нерухомого майна) 25010400</t>
  </si>
  <si>
    <t>Власні надходження  (благодійні внески) 25020100</t>
  </si>
  <si>
    <t>Власні надходження  (громадські роботи) 25020200</t>
  </si>
  <si>
    <t>Грошові стягнення за шкоду (екологія)</t>
  </si>
  <si>
    <t>Пайова участь у розвитку інфраструктури населеного пункту</t>
  </si>
  <si>
    <t>Кошти  від  продажу землі  33010100</t>
  </si>
  <si>
    <t>Разом спеціальний фонд</t>
  </si>
  <si>
    <t>в т.ч. бюджет розвитку</t>
  </si>
  <si>
    <t>Усього доходів</t>
  </si>
  <si>
    <t>ВИДАТКИ</t>
  </si>
  <si>
    <t>Видатки загального фонду</t>
  </si>
  <si>
    <t xml:space="preserve">Апарат управління </t>
  </si>
  <si>
    <t>Проведення місцевих виборів</t>
  </si>
  <si>
    <t>Фінансове управління</t>
  </si>
  <si>
    <t>Освіта</t>
  </si>
  <si>
    <t>Культура</t>
  </si>
  <si>
    <t>Центр соціальних служб для  сім'ї, дітей та молоді</t>
  </si>
  <si>
    <t>Оздоровлення та відпочинок дітей</t>
  </si>
  <si>
    <t>Соціальний захист дітей</t>
  </si>
  <si>
    <t xml:space="preserve"> та інші заходи</t>
  </si>
  <si>
    <t>Інші видатки на соціальний захист населення</t>
  </si>
  <si>
    <t>Громадські роботи</t>
  </si>
  <si>
    <t>Дотація ЖКП</t>
  </si>
  <si>
    <t>Благоустрій</t>
  </si>
  <si>
    <t>Вивіз сміття</t>
  </si>
  <si>
    <t>Водопровідне господарство</t>
  </si>
  <si>
    <t>Інша діяльність, пов`язана з експлуатацією об`єктів житлово-комунального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</si>
  <si>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</si>
  <si>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Інша діяльність в сфері ЖКГ</t>
  </si>
  <si>
    <t>Дорожне господарство</t>
  </si>
  <si>
    <t>Спортивна школа та заходи</t>
  </si>
  <si>
    <t>Інші видатки та заходи</t>
  </si>
  <si>
    <t>Сприяння розвитку підприємництва</t>
  </si>
  <si>
    <t>Правопорядок</t>
  </si>
  <si>
    <t>Терцентр</t>
  </si>
  <si>
    <t>Резервний фонд</t>
  </si>
  <si>
    <t>Медична субвенція</t>
  </si>
  <si>
    <t>Субвенція на інсулін</t>
  </si>
  <si>
    <t>Землеустрій</t>
  </si>
  <si>
    <t>Інші заходи, пов`язані з економічною діяльністю</t>
  </si>
  <si>
    <t>Сторінка в Новоукраїнських новинах</t>
  </si>
  <si>
    <t>Субвенція з місцевого бюджету державному бюджету</t>
  </si>
  <si>
    <t>Разом загальной фонд</t>
  </si>
  <si>
    <t>Видатки спеціального фонду</t>
  </si>
  <si>
    <t>Екологія</t>
  </si>
  <si>
    <t>Кошти, що  передаються  із  загального  фонду  до  бюджету  розвитку</t>
  </si>
  <si>
    <t>Разом видатків</t>
  </si>
  <si>
    <t xml:space="preserve">Розподіл витрат бюджету Новоукраїнської міської  територіальної громади  на реалізацію міських програм у 2021 році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</si>
</sst>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;#,&quot;-&quot;"/>
    <numFmt numFmtId="165" formatCode="#,##0.00000"/>
    <numFmt numFmtId="166" formatCode="#,##0.0"/>
    <numFmt numFmtId="167" formatCode="#,##0.000"/>
    <numFmt numFmtId="168" formatCode="0.0"/>
    <numFmt numFmtId="169" formatCode="#,##0.0000"/>
  </numFmts>
  <fonts count="10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color indexed="10"/>
      <name val="Arial"/>
      <family val="2"/>
      <charset val="204"/>
    </font>
    <font>
      <b/>
      <sz val="16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Bookman Old Style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i/>
      <sz val="14"/>
      <name val="Times New Roman Cyr"/>
      <family val="1"/>
      <charset val="204"/>
    </font>
    <font>
      <i/>
      <sz val="10"/>
      <name val="Times New Roman Cyr"/>
      <charset val="204"/>
    </font>
    <font>
      <b/>
      <i/>
      <sz val="20"/>
      <name val="Times New Roman CYR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u/>
      <sz val="14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4"/>
      <name val="Times New Roman CYR"/>
      <charset val="204"/>
    </font>
    <font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name val="Times New Roman CYR"/>
      <charset val="204"/>
    </font>
    <font>
      <b/>
      <sz val="13.5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6"/>
      <color indexed="8"/>
      <name val="Times New Roman"/>
      <family val="1"/>
      <charset val="204"/>
    </font>
    <font>
      <i/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22"/>
      <name val="Times New Roman Cyr"/>
      <family val="1"/>
      <charset val="204"/>
    </font>
    <font>
      <sz val="16"/>
      <name val="Times New Roman Cyr"/>
      <charset val="204"/>
    </font>
    <font>
      <b/>
      <sz val="11"/>
      <name val="Times New Roman Cyr"/>
      <charset val="204"/>
    </font>
    <font>
      <b/>
      <sz val="13"/>
      <name val="Times New Roman Cyr"/>
      <charset val="204"/>
    </font>
    <font>
      <b/>
      <i/>
      <sz val="16"/>
      <name val="Times New Roman CYR"/>
      <charset val="204"/>
    </font>
    <font>
      <b/>
      <sz val="18"/>
      <name val="Times New Roman Cyr"/>
      <charset val="204"/>
    </font>
    <font>
      <b/>
      <i/>
      <sz val="18"/>
      <name val="Times New Roman CYR"/>
      <charset val="204"/>
    </font>
    <font>
      <i/>
      <sz val="16"/>
      <name val="Times New Roman CYR"/>
      <charset val="204"/>
    </font>
    <font>
      <i/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 CYR"/>
      <charset val="204"/>
    </font>
    <font>
      <b/>
      <sz val="19"/>
      <name val="Times New Roman CYR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i/>
      <u/>
      <sz val="1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6" fillId="0" borderId="0"/>
    <xf numFmtId="0" fontId="14" fillId="0" borderId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6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7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6" borderId="0" applyNumberFormat="0" applyBorder="0" applyAlignment="0" applyProtection="0"/>
    <xf numFmtId="0" fontId="14" fillId="0" borderId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25" applyNumberFormat="0" applyAlignment="0" applyProtection="0"/>
    <xf numFmtId="0" fontId="29" fillId="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>
      <alignment vertical="top"/>
    </xf>
    <xf numFmtId="0" fontId="31" fillId="0" borderId="26" applyNumberFormat="0" applyFill="0" applyAlignment="0" applyProtection="0"/>
    <xf numFmtId="0" fontId="32" fillId="18" borderId="27" applyNumberFormat="0" applyAlignment="0" applyProtection="0"/>
    <xf numFmtId="0" fontId="33" fillId="0" borderId="0" applyNumberFormat="0" applyFill="0" applyBorder="0" applyAlignment="0" applyProtection="0"/>
    <xf numFmtId="0" fontId="34" fillId="19" borderId="25" applyNumberFormat="0" applyAlignment="0" applyProtection="0"/>
    <xf numFmtId="0" fontId="5" fillId="0" borderId="0"/>
    <xf numFmtId="0" fontId="35" fillId="0" borderId="0"/>
    <xf numFmtId="0" fontId="19" fillId="0" borderId="0"/>
    <xf numFmtId="0" fontId="19" fillId="0" borderId="0"/>
    <xf numFmtId="0" fontId="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28" applyNumberFormat="0" applyFill="0" applyAlignment="0" applyProtection="0"/>
    <xf numFmtId="0" fontId="38" fillId="20" borderId="0" applyNumberFormat="0" applyBorder="0" applyAlignment="0" applyProtection="0"/>
    <xf numFmtId="0" fontId="19" fillId="7" borderId="29" applyNumberFormat="0" applyFont="0" applyAlignment="0" applyProtection="0"/>
    <xf numFmtId="0" fontId="39" fillId="19" borderId="30" applyNumberFormat="0" applyAlignment="0" applyProtection="0"/>
    <xf numFmtId="0" fontId="40" fillId="10" borderId="0" applyNumberFormat="0" applyBorder="0" applyAlignment="0" applyProtection="0"/>
    <xf numFmtId="0" fontId="41" fillId="0" borderId="0"/>
    <xf numFmtId="0" fontId="3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9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left"/>
    </xf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center"/>
    </xf>
    <xf numFmtId="0" fontId="7" fillId="0" borderId="0" xfId="1" applyFont="1" applyAlignment="1"/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right"/>
    </xf>
    <xf numFmtId="0" fontId="11" fillId="0" borderId="13" xfId="1" applyFont="1" applyFill="1" applyBorder="1" applyAlignment="1">
      <alignment horizontal="center" vertical="center"/>
    </xf>
    <xf numFmtId="2" fontId="11" fillId="0" borderId="15" xfId="1" applyNumberFormat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" fontId="11" fillId="0" borderId="11" xfId="1" applyNumberFormat="1" applyFont="1" applyFill="1" applyBorder="1" applyAlignment="1">
      <alignment horizontal="center" vertical="center"/>
    </xf>
    <xf numFmtId="1" fontId="11" fillId="0" borderId="16" xfId="1" applyNumberFormat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left" vertical="center"/>
    </xf>
    <xf numFmtId="0" fontId="11" fillId="0" borderId="18" xfId="1" applyFont="1" applyFill="1" applyBorder="1" applyAlignment="1">
      <alignment horizontal="left" vertical="center" wrapText="1"/>
    </xf>
    <xf numFmtId="1" fontId="11" fillId="0" borderId="18" xfId="1" applyNumberFormat="1" applyFont="1" applyFill="1" applyBorder="1" applyAlignment="1">
      <alignment horizontal="center" vertical="center"/>
    </xf>
    <xf numFmtId="1" fontId="11" fillId="0" borderId="19" xfId="1" applyNumberFormat="1" applyFont="1" applyFill="1" applyBorder="1" applyAlignment="1">
      <alignment horizontal="center" vertical="center"/>
    </xf>
    <xf numFmtId="0" fontId="16" fillId="0" borderId="0" xfId="1" applyFont="1" applyBorder="1"/>
    <xf numFmtId="1" fontId="16" fillId="0" borderId="0" xfId="1" applyNumberFormat="1" applyFont="1"/>
    <xf numFmtId="0" fontId="16" fillId="0" borderId="0" xfId="1" applyFont="1"/>
    <xf numFmtId="0" fontId="11" fillId="0" borderId="20" xfId="1" applyFont="1" applyFill="1" applyBorder="1" applyAlignment="1">
      <alignment horizontal="left" vertical="center"/>
    </xf>
    <xf numFmtId="0" fontId="11" fillId="0" borderId="21" xfId="1" applyFont="1" applyFill="1" applyBorder="1" applyAlignment="1">
      <alignment horizontal="left" vertical="center" wrapText="1"/>
    </xf>
    <xf numFmtId="1" fontId="11" fillId="0" borderId="21" xfId="1" applyNumberFormat="1" applyFont="1" applyFill="1" applyBorder="1" applyAlignment="1">
      <alignment horizontal="center" vertical="center"/>
    </xf>
    <xf numFmtId="1" fontId="11" fillId="0" borderId="22" xfId="1" applyNumberFormat="1" applyFont="1" applyFill="1" applyBorder="1" applyAlignment="1">
      <alignment horizontal="center" vertical="center"/>
    </xf>
    <xf numFmtId="0" fontId="17" fillId="0" borderId="0" xfId="1" applyFont="1"/>
    <xf numFmtId="0" fontId="11" fillId="0" borderId="5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1" fontId="11" fillId="0" borderId="1" xfId="1" applyNumberFormat="1" applyFont="1" applyFill="1" applyBorder="1" applyAlignment="1">
      <alignment horizontal="center" vertical="center"/>
    </xf>
    <xf numFmtId="1" fontId="11" fillId="0" borderId="6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1" fontId="15" fillId="3" borderId="1" xfId="1" applyNumberFormat="1" applyFont="1" applyFill="1" applyBorder="1" applyAlignment="1">
      <alignment horizontal="center" vertical="center"/>
    </xf>
    <xf numFmtId="1" fontId="7" fillId="0" borderId="6" xfId="1" applyNumberFormat="1" applyFont="1" applyFill="1" applyBorder="1" applyAlignment="1">
      <alignment horizontal="center" vertical="center"/>
    </xf>
    <xf numFmtId="0" fontId="18" fillId="0" borderId="0" xfId="1" applyFont="1"/>
    <xf numFmtId="0" fontId="6" fillId="0" borderId="0" xfId="1"/>
    <xf numFmtId="0" fontId="7" fillId="0" borderId="23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 wrapText="1"/>
    </xf>
    <xf numFmtId="1" fontId="7" fillId="0" borderId="13" xfId="1" applyNumberFormat="1" applyFont="1" applyFill="1" applyBorder="1" applyAlignment="1">
      <alignment horizontal="center" vertical="center"/>
    </xf>
    <xf numFmtId="1" fontId="7" fillId="0" borderId="15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1" fontId="7" fillId="3" borderId="13" xfId="1" applyNumberFormat="1" applyFont="1" applyFill="1" applyBorder="1" applyAlignment="1">
      <alignment horizontal="center" vertical="center"/>
    </xf>
    <xf numFmtId="1" fontId="7" fillId="0" borderId="18" xfId="1" applyNumberFormat="1" applyFont="1" applyFill="1" applyBorder="1" applyAlignment="1">
      <alignment horizontal="center" vertical="center"/>
    </xf>
    <xf numFmtId="1" fontId="7" fillId="0" borderId="21" xfId="1" applyNumberFormat="1" applyFont="1" applyFill="1" applyBorder="1" applyAlignment="1">
      <alignment horizontal="center" vertical="center"/>
    </xf>
    <xf numFmtId="1" fontId="7" fillId="3" borderId="6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left" vertical="center" wrapText="1"/>
    </xf>
    <xf numFmtId="1" fontId="11" fillId="0" borderId="13" xfId="1" applyNumberFormat="1" applyFont="1" applyFill="1" applyBorder="1" applyAlignment="1">
      <alignment horizontal="center" vertical="center"/>
    </xf>
    <xf numFmtId="1" fontId="11" fillId="0" borderId="15" xfId="1" applyNumberFormat="1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 wrapText="1"/>
    </xf>
    <xf numFmtId="1" fontId="11" fillId="0" borderId="18" xfId="2" applyNumberFormat="1" applyFont="1" applyFill="1" applyBorder="1" applyAlignment="1">
      <alignment horizontal="center" vertical="center"/>
    </xf>
    <xf numFmtId="1" fontId="11" fillId="0" borderId="19" xfId="2" applyNumberFormat="1" applyFont="1" applyFill="1" applyBorder="1" applyAlignment="1">
      <alignment horizontal="center" vertical="center"/>
    </xf>
    <xf numFmtId="2" fontId="17" fillId="0" borderId="0" xfId="2" applyNumberFormat="1" applyFont="1" applyFill="1"/>
    <xf numFmtId="0" fontId="16" fillId="0" borderId="0" xfId="2" applyFont="1" applyFill="1"/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 wrapText="1"/>
    </xf>
    <xf numFmtId="1" fontId="11" fillId="0" borderId="21" xfId="2" applyNumberFormat="1" applyFont="1" applyFill="1" applyBorder="1" applyAlignment="1">
      <alignment horizontal="center" vertical="center"/>
    </xf>
    <xf numFmtId="1" fontId="11" fillId="0" borderId="22" xfId="2" applyNumberFormat="1" applyFont="1" applyFill="1" applyBorder="1" applyAlignment="1">
      <alignment horizontal="center" vertical="center"/>
    </xf>
    <xf numFmtId="0" fontId="17" fillId="0" borderId="0" xfId="2" applyFont="1" applyFill="1"/>
    <xf numFmtId="0" fontId="11" fillId="0" borderId="5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 wrapText="1"/>
    </xf>
    <xf numFmtId="1" fontId="11" fillId="0" borderId="1" xfId="2" applyNumberFormat="1" applyFont="1" applyFill="1" applyBorder="1" applyAlignment="1">
      <alignment horizontal="center" vertical="center"/>
    </xf>
    <xf numFmtId="1" fontId="11" fillId="0" borderId="6" xfId="2" applyNumberFormat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 wrapText="1"/>
    </xf>
    <xf numFmtId="1" fontId="7" fillId="0" borderId="1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1" fontId="19" fillId="0" borderId="0" xfId="2" applyNumberFormat="1" applyFont="1" applyFill="1"/>
    <xf numFmtId="0" fontId="14" fillId="0" borderId="0" xfId="2" applyFill="1"/>
    <xf numFmtId="1" fontId="7" fillId="4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1" fontId="7" fillId="3" borderId="1" xfId="2" applyNumberFormat="1" applyFont="1" applyFill="1" applyBorder="1" applyAlignment="1">
      <alignment horizontal="center" vertical="center"/>
    </xf>
    <xf numFmtId="0" fontId="20" fillId="0" borderId="0" xfId="2" applyFont="1" applyFill="1"/>
    <xf numFmtId="0" fontId="21" fillId="0" borderId="0" xfId="2" applyFont="1" applyFill="1"/>
    <xf numFmtId="0" fontId="7" fillId="0" borderId="5" xfId="2" applyFont="1" applyFill="1" applyBorder="1"/>
    <xf numFmtId="0" fontId="7" fillId="0" borderId="1" xfId="2" applyFont="1" applyFill="1" applyBorder="1" applyAlignment="1">
      <alignment wrapText="1"/>
    </xf>
    <xf numFmtId="0" fontId="11" fillId="0" borderId="23" xfId="1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18" fillId="0" borderId="0" xfId="1" applyFont="1" applyAlignment="1">
      <alignment wrapText="1"/>
    </xf>
    <xf numFmtId="0" fontId="23" fillId="0" borderId="0" xfId="1" applyFont="1"/>
    <xf numFmtId="0" fontId="25" fillId="0" borderId="0" xfId="1" applyFont="1"/>
    <xf numFmtId="1" fontId="25" fillId="0" borderId="0" xfId="1" applyNumberFormat="1" applyFont="1"/>
    <xf numFmtId="1" fontId="6" fillId="0" borderId="0" xfId="1" applyNumberFormat="1"/>
    <xf numFmtId="0" fontId="6" fillId="0" borderId="0" xfId="1" applyAlignment="1">
      <alignment wrapText="1"/>
    </xf>
    <xf numFmtId="0" fontId="43" fillId="0" borderId="0" xfId="2" applyFont="1" applyAlignment="1">
      <alignment vertical="center"/>
    </xf>
    <xf numFmtId="0" fontId="43" fillId="0" borderId="0" xfId="2" applyFont="1" applyAlignment="1">
      <alignment horizontal="left" vertical="center"/>
    </xf>
    <xf numFmtId="0" fontId="44" fillId="0" borderId="0" xfId="2" applyFont="1" applyAlignment="1">
      <alignment vertical="center"/>
    </xf>
    <xf numFmtId="0" fontId="45" fillId="0" borderId="0" xfId="2" applyFont="1" applyAlignment="1">
      <alignment horizontal="center"/>
    </xf>
    <xf numFmtId="0" fontId="43" fillId="0" borderId="0" xfId="2" applyFont="1" applyAlignment="1">
      <alignment horizontal="left"/>
    </xf>
    <xf numFmtId="0" fontId="45" fillId="0" borderId="0" xfId="2" applyFont="1" applyAlignment="1">
      <alignment vertical="center"/>
    </xf>
    <xf numFmtId="0" fontId="45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5" fillId="0" borderId="39" xfId="2" applyFont="1" applyBorder="1" applyAlignment="1">
      <alignment horizontal="center" vertical="center" wrapText="1"/>
    </xf>
    <xf numFmtId="0" fontId="45" fillId="0" borderId="40" xfId="2" applyFont="1" applyBorder="1" applyAlignment="1">
      <alignment horizontal="center" vertical="center" wrapText="1"/>
    </xf>
    <xf numFmtId="0" fontId="46" fillId="0" borderId="0" xfId="2" applyFont="1" applyBorder="1" applyAlignment="1">
      <alignment horizontal="center" vertical="center" wrapText="1"/>
    </xf>
    <xf numFmtId="0" fontId="45" fillId="0" borderId="41" xfId="2" applyFont="1" applyBorder="1" applyAlignment="1">
      <alignment horizontal="center" vertical="distributed" wrapText="1"/>
    </xf>
    <xf numFmtId="0" fontId="45" fillId="0" borderId="39" xfId="2" applyFont="1" applyBorder="1" applyAlignment="1">
      <alignment horizontal="center" vertical="distributed" wrapText="1"/>
    </xf>
    <xf numFmtId="0" fontId="45" fillId="0" borderId="42" xfId="2" applyFont="1" applyBorder="1" applyAlignment="1">
      <alignment horizontal="center" vertical="distributed" wrapText="1"/>
    </xf>
    <xf numFmtId="0" fontId="45" fillId="0" borderId="43" xfId="2" applyFont="1" applyBorder="1" applyAlignment="1">
      <alignment horizontal="center" vertical="distributed" wrapText="1"/>
    </xf>
    <xf numFmtId="0" fontId="45" fillId="0" borderId="44" xfId="2" applyFont="1" applyBorder="1" applyAlignment="1">
      <alignment horizontal="center" vertical="top" wrapText="1"/>
    </xf>
    <xf numFmtId="0" fontId="45" fillId="0" borderId="45" xfId="2" applyFont="1" applyBorder="1" applyAlignment="1">
      <alignment horizontal="left" vertical="top" wrapText="1"/>
    </xf>
    <xf numFmtId="165" fontId="45" fillId="0" borderId="45" xfId="2" applyNumberFormat="1" applyFont="1" applyBorder="1" applyAlignment="1">
      <alignment horizontal="right" vertical="top" wrapText="1"/>
    </xf>
    <xf numFmtId="166" fontId="45" fillId="0" borderId="46" xfId="2" applyNumberFormat="1" applyFont="1" applyFill="1" applyBorder="1" applyAlignment="1">
      <alignment horizontal="center" vertical="top" wrapText="1"/>
    </xf>
    <xf numFmtId="166" fontId="45" fillId="0" borderId="45" xfId="2" applyNumberFormat="1" applyFont="1" applyFill="1" applyBorder="1" applyAlignment="1">
      <alignment horizontal="center" vertical="top" wrapText="1"/>
    </xf>
    <xf numFmtId="166" fontId="45" fillId="0" borderId="47" xfId="2" applyNumberFormat="1" applyFont="1" applyFill="1" applyBorder="1" applyAlignment="1">
      <alignment horizontal="center" vertical="top" wrapText="1"/>
    </xf>
    <xf numFmtId="0" fontId="49" fillId="0" borderId="0" xfId="2" applyFont="1" applyBorder="1" applyAlignment="1">
      <alignment horizontal="center" vertical="center" wrapText="1"/>
    </xf>
    <xf numFmtId="0" fontId="50" fillId="0" borderId="44" xfId="2" applyFont="1" applyBorder="1" applyAlignment="1">
      <alignment horizontal="center" vertical="top" wrapText="1"/>
    </xf>
    <xf numFmtId="0" fontId="50" fillId="0" borderId="45" xfId="2" applyFont="1" applyBorder="1" applyAlignment="1">
      <alignment horizontal="left" vertical="top" wrapText="1"/>
    </xf>
    <xf numFmtId="165" fontId="50" fillId="0" borderId="45" xfId="2" applyNumberFormat="1" applyFont="1" applyBorder="1" applyAlignment="1">
      <alignment horizontal="right" vertical="top" wrapText="1"/>
    </xf>
    <xf numFmtId="166" fontId="50" fillId="0" borderId="46" xfId="2" applyNumberFormat="1" applyFont="1" applyFill="1" applyBorder="1" applyAlignment="1">
      <alignment horizontal="center" vertical="top" wrapText="1"/>
    </xf>
    <xf numFmtId="166" fontId="50" fillId="0" borderId="45" xfId="2" applyNumberFormat="1" applyFont="1" applyFill="1" applyBorder="1" applyAlignment="1">
      <alignment horizontal="center" vertical="top" wrapText="1"/>
    </xf>
    <xf numFmtId="166" fontId="50" fillId="0" borderId="47" xfId="2" applyNumberFormat="1" applyFont="1" applyFill="1" applyBorder="1" applyAlignment="1">
      <alignment horizontal="center" vertical="top" wrapText="1"/>
    </xf>
    <xf numFmtId="0" fontId="51" fillId="0" borderId="0" xfId="2" applyFont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165" fontId="50" fillId="0" borderId="45" xfId="2" applyNumberFormat="1" applyFont="1" applyFill="1" applyBorder="1" applyAlignment="1">
      <alignment horizontal="center" vertical="top" wrapText="1"/>
    </xf>
    <xf numFmtId="165" fontId="50" fillId="0" borderId="47" xfId="2" applyNumberFormat="1" applyFont="1" applyFill="1" applyBorder="1" applyAlignment="1">
      <alignment horizontal="center" vertical="top" wrapText="1"/>
    </xf>
    <xf numFmtId="0" fontId="52" fillId="0" borderId="0" xfId="2" applyFont="1" applyBorder="1" applyAlignment="1">
      <alignment horizontal="center" vertical="center" wrapText="1"/>
    </xf>
    <xf numFmtId="0" fontId="52" fillId="0" borderId="0" xfId="2" applyFont="1" applyAlignment="1">
      <alignment vertical="center"/>
    </xf>
    <xf numFmtId="0" fontId="53" fillId="0" borderId="44" xfId="2" applyFont="1" applyBorder="1" applyAlignment="1">
      <alignment horizontal="center" vertical="top" wrapText="1"/>
    </xf>
    <xf numFmtId="0" fontId="53" fillId="0" borderId="45" xfId="2" applyFont="1" applyBorder="1" applyAlignment="1">
      <alignment horizontal="left" vertical="top" wrapText="1"/>
    </xf>
    <xf numFmtId="165" fontId="53" fillId="0" borderId="45" xfId="2" applyNumberFormat="1" applyFont="1" applyBorder="1" applyAlignment="1">
      <alignment horizontal="right" vertical="top" wrapText="1"/>
    </xf>
    <xf numFmtId="166" fontId="53" fillId="0" borderId="46" xfId="2" applyNumberFormat="1" applyFont="1" applyFill="1" applyBorder="1" applyAlignment="1">
      <alignment horizontal="center" vertical="top" wrapText="1"/>
    </xf>
    <xf numFmtId="165" fontId="53" fillId="0" borderId="45" xfId="2" applyNumberFormat="1" applyFont="1" applyFill="1" applyBorder="1" applyAlignment="1">
      <alignment horizontal="center" vertical="top" wrapText="1"/>
    </xf>
    <xf numFmtId="165" fontId="53" fillId="0" borderId="47" xfId="2" applyNumberFormat="1" applyFont="1" applyFill="1" applyBorder="1" applyAlignment="1">
      <alignment horizontal="center" vertical="top" wrapText="1"/>
    </xf>
    <xf numFmtId="0" fontId="54" fillId="0" borderId="0" xfId="2" applyFont="1" applyBorder="1" applyAlignment="1">
      <alignment horizontal="center" vertical="center" wrapText="1"/>
    </xf>
    <xf numFmtId="0" fontId="54" fillId="0" borderId="0" xfId="2" applyFont="1" applyAlignment="1">
      <alignment vertical="center"/>
    </xf>
    <xf numFmtId="0" fontId="47" fillId="0" borderId="48" xfId="2" applyFont="1" applyBorder="1" applyAlignment="1">
      <alignment horizontal="center" vertical="top" wrapText="1"/>
    </xf>
    <xf numFmtId="0" fontId="47" fillId="0" borderId="48" xfId="2" applyFont="1" applyBorder="1" applyAlignment="1">
      <alignment horizontal="left" vertical="top" wrapText="1"/>
    </xf>
    <xf numFmtId="165" fontId="45" fillId="0" borderId="48" xfId="2" applyNumberFormat="1" applyFont="1" applyBorder="1" applyAlignment="1">
      <alignment horizontal="right" vertical="top" wrapText="1"/>
    </xf>
    <xf numFmtId="165" fontId="47" fillId="0" borderId="48" xfId="2" applyNumberFormat="1" applyFont="1" applyFill="1" applyBorder="1" applyAlignment="1">
      <alignment horizontal="center" vertical="top" wrapText="1"/>
    </xf>
    <xf numFmtId="0" fontId="53" fillId="0" borderId="48" xfId="2" applyFont="1" applyBorder="1" applyAlignment="1">
      <alignment horizontal="center" vertical="top" wrapText="1"/>
    </xf>
    <xf numFmtId="165" fontId="50" fillId="0" borderId="48" xfId="2" applyNumberFormat="1" applyFont="1" applyBorder="1" applyAlignment="1">
      <alignment horizontal="right" vertical="top" wrapText="1"/>
    </xf>
    <xf numFmtId="165" fontId="53" fillId="0" borderId="48" xfId="2" applyNumberFormat="1" applyFont="1" applyFill="1" applyBorder="1" applyAlignment="1">
      <alignment horizontal="center" vertical="top" wrapText="1"/>
    </xf>
    <xf numFmtId="167" fontId="49" fillId="0" borderId="0" xfId="2" applyNumberFormat="1" applyFont="1" applyBorder="1" applyAlignment="1">
      <alignment horizontal="center" vertical="center" wrapText="1"/>
    </xf>
    <xf numFmtId="167" fontId="52" fillId="0" borderId="0" xfId="2" applyNumberFormat="1" applyFont="1" applyBorder="1" applyAlignment="1">
      <alignment horizontal="center" vertical="center" wrapText="1"/>
    </xf>
    <xf numFmtId="0" fontId="47" fillId="0" borderId="48" xfId="2" applyFont="1" applyFill="1" applyBorder="1" applyAlignment="1">
      <alignment horizontal="center" vertical="top" wrapText="1"/>
    </xf>
    <xf numFmtId="0" fontId="47" fillId="0" borderId="48" xfId="2" applyFont="1" applyFill="1" applyBorder="1" applyAlignment="1">
      <alignment horizontal="left" vertical="top" wrapText="1"/>
    </xf>
    <xf numFmtId="166" fontId="45" fillId="0" borderId="48" xfId="2" applyNumberFormat="1" applyFont="1" applyFill="1" applyBorder="1" applyAlignment="1">
      <alignment horizontal="right" vertical="top" wrapText="1"/>
    </xf>
    <xf numFmtId="166" fontId="47" fillId="0" borderId="48" xfId="2" applyNumberFormat="1" applyFont="1" applyFill="1" applyBorder="1" applyAlignment="1">
      <alignment horizontal="center" vertical="top" wrapText="1"/>
    </xf>
    <xf numFmtId="167" fontId="52" fillId="0" borderId="0" xfId="2" applyNumberFormat="1" applyFont="1" applyFill="1" applyBorder="1" applyAlignment="1">
      <alignment horizontal="center" vertical="center" wrapText="1"/>
    </xf>
    <xf numFmtId="0" fontId="49" fillId="0" borderId="0" xfId="2" applyFont="1" applyFill="1" applyAlignment="1">
      <alignment vertical="center"/>
    </xf>
    <xf numFmtId="0" fontId="53" fillId="0" borderId="49" xfId="2" applyFont="1" applyFill="1" applyBorder="1" applyAlignment="1">
      <alignment horizontal="center" vertical="top" wrapText="1"/>
    </xf>
    <xf numFmtId="0" fontId="53" fillId="0" borderId="48" xfId="2" applyFont="1" applyFill="1" applyBorder="1" applyAlignment="1">
      <alignment horizontal="left" vertical="top" wrapText="1"/>
    </xf>
    <xf numFmtId="166" fontId="50" fillId="0" borderId="48" xfId="2" applyNumberFormat="1" applyFont="1" applyFill="1" applyBorder="1" applyAlignment="1">
      <alignment horizontal="right" vertical="top" wrapText="1"/>
    </xf>
    <xf numFmtId="166" fontId="53" fillId="0" borderId="50" xfId="2" applyNumberFormat="1" applyFont="1" applyFill="1" applyBorder="1" applyAlignment="1">
      <alignment horizontal="center" vertical="top" wrapText="1"/>
    </xf>
    <xf numFmtId="166" fontId="53" fillId="0" borderId="48" xfId="2" applyNumberFormat="1" applyFont="1" applyFill="1" applyBorder="1" applyAlignment="1">
      <alignment horizontal="center" vertical="top" wrapText="1"/>
    </xf>
    <xf numFmtId="166" fontId="53" fillId="0" borderId="51" xfId="2" applyNumberFormat="1" applyFont="1" applyFill="1" applyBorder="1" applyAlignment="1">
      <alignment horizontal="center" vertical="top" wrapText="1"/>
    </xf>
    <xf numFmtId="0" fontId="53" fillId="0" borderId="52" xfId="2" applyFont="1" applyFill="1" applyBorder="1" applyAlignment="1">
      <alignment horizontal="center" vertical="top" wrapText="1"/>
    </xf>
    <xf numFmtId="0" fontId="53" fillId="0" borderId="53" xfId="2" applyFont="1" applyFill="1" applyBorder="1" applyAlignment="1">
      <alignment horizontal="left" vertical="top" wrapText="1"/>
    </xf>
    <xf numFmtId="166" fontId="50" fillId="0" borderId="53" xfId="2" applyNumberFormat="1" applyFont="1" applyFill="1" applyBorder="1" applyAlignment="1">
      <alignment horizontal="right" vertical="top" wrapText="1"/>
    </xf>
    <xf numFmtId="166" fontId="53" fillId="0" borderId="54" xfId="2" applyNumberFormat="1" applyFont="1" applyFill="1" applyBorder="1" applyAlignment="1">
      <alignment horizontal="center" vertical="top" wrapText="1"/>
    </xf>
    <xf numFmtId="165" fontId="55" fillId="0" borderId="0" xfId="2" applyNumberFormat="1" applyFont="1" applyFill="1" applyAlignment="1">
      <alignment vertical="center"/>
    </xf>
    <xf numFmtId="0" fontId="52" fillId="0" borderId="0" xfId="2" applyFont="1" applyFill="1" applyAlignment="1">
      <alignment vertical="center"/>
    </xf>
    <xf numFmtId="0" fontId="45" fillId="0" borderId="41" xfId="2" applyFont="1" applyBorder="1" applyAlignment="1">
      <alignment horizontal="center" vertical="top" wrapText="1"/>
    </xf>
    <xf numFmtId="0" fontId="45" fillId="0" borderId="39" xfId="2" applyFont="1" applyBorder="1" applyAlignment="1">
      <alignment horizontal="left" vertical="top" wrapText="1"/>
    </xf>
    <xf numFmtId="165" fontId="45" fillId="0" borderId="39" xfId="2" applyNumberFormat="1" applyFont="1" applyBorder="1" applyAlignment="1">
      <alignment horizontal="right" vertical="top" wrapText="1"/>
    </xf>
    <xf numFmtId="166" fontId="45" fillId="0" borderId="42" xfId="2" applyNumberFormat="1" applyFont="1" applyFill="1" applyBorder="1" applyAlignment="1">
      <alignment horizontal="center" vertical="top" wrapText="1"/>
    </xf>
    <xf numFmtId="166" fontId="45" fillId="0" borderId="39" xfId="2" applyNumberFormat="1" applyFont="1" applyFill="1" applyBorder="1" applyAlignment="1">
      <alignment horizontal="center" vertical="top" wrapText="1"/>
    </xf>
    <xf numFmtId="166" fontId="45" fillId="0" borderId="43" xfId="2" applyNumberFormat="1" applyFont="1" applyFill="1" applyBorder="1" applyAlignment="1">
      <alignment horizontal="center" vertical="top" wrapText="1"/>
    </xf>
    <xf numFmtId="0" fontId="56" fillId="0" borderId="0" xfId="2" applyFont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49" fontId="50" fillId="0" borderId="49" xfId="2" applyNumberFormat="1" applyFont="1" applyBorder="1" applyAlignment="1">
      <alignment horizontal="center" vertical="top"/>
    </xf>
    <xf numFmtId="0" fontId="50" fillId="0" borderId="48" xfId="2" applyFont="1" applyBorder="1" applyAlignment="1">
      <alignment horizontal="left" vertical="top" wrapText="1"/>
    </xf>
    <xf numFmtId="165" fontId="50" fillId="0" borderId="48" xfId="2" applyNumberFormat="1" applyFont="1" applyBorder="1" applyAlignment="1">
      <alignment horizontal="right" vertical="top"/>
    </xf>
    <xf numFmtId="166" fontId="50" fillId="0" borderId="50" xfId="2" applyNumberFormat="1" applyFont="1" applyFill="1" applyBorder="1" applyAlignment="1">
      <alignment horizontal="center" vertical="top" wrapText="1"/>
    </xf>
    <xf numFmtId="166" fontId="50" fillId="0" borderId="48" xfId="2" applyNumberFormat="1" applyFont="1" applyFill="1" applyBorder="1" applyAlignment="1">
      <alignment horizontal="center" vertical="top"/>
    </xf>
    <xf numFmtId="166" fontId="50" fillId="0" borderId="51" xfId="2" applyNumberFormat="1" applyFont="1" applyFill="1" applyBorder="1" applyAlignment="1">
      <alignment horizontal="center" vertical="top"/>
    </xf>
    <xf numFmtId="168" fontId="51" fillId="0" borderId="0" xfId="2" applyNumberFormat="1" applyFont="1" applyBorder="1" applyAlignment="1">
      <alignment horizontal="right" vertical="center"/>
    </xf>
    <xf numFmtId="165" fontId="50" fillId="0" borderId="48" xfId="2" applyNumberFormat="1" applyFont="1" applyFill="1" applyBorder="1" applyAlignment="1">
      <alignment horizontal="center" vertical="top"/>
    </xf>
    <xf numFmtId="165" fontId="50" fillId="0" borderId="51" xfId="2" applyNumberFormat="1" applyFont="1" applyFill="1" applyBorder="1" applyAlignment="1">
      <alignment horizontal="center" vertical="top"/>
    </xf>
    <xf numFmtId="168" fontId="52" fillId="0" borderId="0" xfId="2" applyNumberFormat="1" applyFont="1" applyBorder="1" applyAlignment="1">
      <alignment horizontal="right" vertical="center"/>
    </xf>
    <xf numFmtId="49" fontId="53" fillId="0" borderId="49" xfId="2" applyNumberFormat="1" applyFont="1" applyBorder="1" applyAlignment="1">
      <alignment horizontal="center" vertical="top"/>
    </xf>
    <xf numFmtId="165" fontId="53" fillId="0" borderId="48" xfId="2" applyNumberFormat="1" applyFont="1" applyBorder="1" applyAlignment="1">
      <alignment horizontal="right" vertical="top"/>
    </xf>
    <xf numFmtId="165" fontId="53" fillId="0" borderId="48" xfId="2" applyNumberFormat="1" applyFont="1" applyFill="1" applyBorder="1" applyAlignment="1">
      <alignment horizontal="center" vertical="top"/>
    </xf>
    <xf numFmtId="165" fontId="53" fillId="0" borderId="51" xfId="2" applyNumberFormat="1" applyFont="1" applyFill="1" applyBorder="1" applyAlignment="1">
      <alignment horizontal="center" vertical="top"/>
    </xf>
    <xf numFmtId="168" fontId="54" fillId="0" borderId="0" xfId="2" applyNumberFormat="1" applyFont="1" applyBorder="1" applyAlignment="1">
      <alignment horizontal="right" vertical="center"/>
    </xf>
    <xf numFmtId="49" fontId="47" fillId="0" borderId="49" xfId="2" applyNumberFormat="1" applyFont="1" applyBorder="1" applyAlignment="1">
      <alignment horizontal="center" vertical="top"/>
    </xf>
    <xf numFmtId="165" fontId="45" fillId="0" borderId="48" xfId="2" applyNumberFormat="1" applyFont="1" applyBorder="1" applyAlignment="1">
      <alignment horizontal="right" vertical="top"/>
    </xf>
    <xf numFmtId="165" fontId="47" fillId="0" borderId="48" xfId="2" applyNumberFormat="1" applyFont="1" applyFill="1" applyBorder="1" applyAlignment="1">
      <alignment horizontal="center" vertical="top"/>
    </xf>
    <xf numFmtId="168" fontId="49" fillId="0" borderId="0" xfId="2" applyNumberFormat="1" applyFont="1" applyBorder="1" applyAlignment="1">
      <alignment vertical="center"/>
    </xf>
    <xf numFmtId="168" fontId="52" fillId="0" borderId="0" xfId="2" applyNumberFormat="1" applyFont="1" applyBorder="1" applyAlignment="1">
      <alignment vertical="center"/>
    </xf>
    <xf numFmtId="49" fontId="47" fillId="0" borderId="48" xfId="2" applyNumberFormat="1" applyFont="1" applyBorder="1" applyAlignment="1">
      <alignment horizontal="center" vertical="top"/>
    </xf>
    <xf numFmtId="168" fontId="48" fillId="0" borderId="0" xfId="2" applyNumberFormat="1" applyFont="1" applyBorder="1" applyAlignment="1">
      <alignment horizontal="right" vertical="center"/>
    </xf>
    <xf numFmtId="49" fontId="53" fillId="0" borderId="48" xfId="2" applyNumberFormat="1" applyFont="1" applyBorder="1" applyAlignment="1">
      <alignment horizontal="center" vertical="top"/>
    </xf>
    <xf numFmtId="166" fontId="45" fillId="0" borderId="48" xfId="2" applyNumberFormat="1" applyFont="1" applyBorder="1" applyAlignment="1">
      <alignment horizontal="right" vertical="top"/>
    </xf>
    <xf numFmtId="166" fontId="47" fillId="0" borderId="48" xfId="2" applyNumberFormat="1" applyFont="1" applyFill="1" applyBorder="1" applyAlignment="1">
      <alignment horizontal="center" vertical="top"/>
    </xf>
    <xf numFmtId="166" fontId="50" fillId="0" borderId="48" xfId="2" applyNumberFormat="1" applyFont="1" applyBorder="1" applyAlignment="1">
      <alignment horizontal="right" vertical="top"/>
    </xf>
    <xf numFmtId="166" fontId="53" fillId="0" borderId="48" xfId="2" applyNumberFormat="1" applyFont="1" applyFill="1" applyBorder="1" applyAlignment="1">
      <alignment horizontal="center" vertical="top"/>
    </xf>
    <xf numFmtId="166" fontId="53" fillId="0" borderId="51" xfId="2" applyNumberFormat="1" applyFont="1" applyFill="1" applyBorder="1" applyAlignment="1">
      <alignment horizontal="center" vertical="top"/>
    </xf>
    <xf numFmtId="166" fontId="53" fillId="0" borderId="0" xfId="2" applyNumberFormat="1" applyFont="1" applyFill="1" applyBorder="1" applyAlignment="1">
      <alignment horizontal="center" vertical="top" wrapText="1"/>
    </xf>
    <xf numFmtId="166" fontId="53" fillId="0" borderId="53" xfId="2" applyNumberFormat="1" applyFont="1" applyFill="1" applyBorder="1" applyAlignment="1">
      <alignment horizontal="center" vertical="top"/>
    </xf>
    <xf numFmtId="166" fontId="53" fillId="0" borderId="54" xfId="2" applyNumberFormat="1" applyFont="1" applyFill="1" applyBorder="1" applyAlignment="1">
      <alignment horizontal="center" vertical="top"/>
    </xf>
    <xf numFmtId="166" fontId="45" fillId="0" borderId="42" xfId="2" applyNumberFormat="1" applyFont="1" applyFill="1" applyBorder="1" applyAlignment="1">
      <alignment horizontal="center" vertical="center" wrapText="1"/>
    </xf>
    <xf numFmtId="166" fontId="45" fillId="0" borderId="39" xfId="2" applyNumberFormat="1" applyFont="1" applyFill="1" applyBorder="1" applyAlignment="1">
      <alignment horizontal="center" vertical="center"/>
    </xf>
    <xf numFmtId="166" fontId="45" fillId="0" borderId="43" xfId="2" applyNumberFormat="1" applyFont="1" applyFill="1" applyBorder="1" applyAlignment="1">
      <alignment horizontal="center" vertical="center"/>
    </xf>
    <xf numFmtId="168" fontId="57" fillId="0" borderId="0" xfId="2" applyNumberFormat="1" applyFont="1" applyBorder="1" applyAlignment="1">
      <alignment horizontal="right" vertical="center"/>
    </xf>
    <xf numFmtId="0" fontId="57" fillId="0" borderId="0" xfId="2" applyFont="1" applyAlignment="1">
      <alignment vertical="center"/>
    </xf>
    <xf numFmtId="49" fontId="45" fillId="0" borderId="0" xfId="2" applyNumberFormat="1" applyFont="1" applyBorder="1" applyAlignment="1">
      <alignment horizontal="center" vertical="center"/>
    </xf>
    <xf numFmtId="0" fontId="45" fillId="0" borderId="0" xfId="2" applyFont="1" applyBorder="1" applyAlignment="1">
      <alignment horizontal="left" vertical="center" wrapText="1"/>
    </xf>
    <xf numFmtId="0" fontId="45" fillId="0" borderId="0" xfId="2" applyFont="1" applyBorder="1" applyAlignment="1">
      <alignment vertical="center" wrapText="1"/>
    </xf>
    <xf numFmtId="166" fontId="45" fillId="0" borderId="0" xfId="2" applyNumberFormat="1" applyFont="1" applyBorder="1" applyAlignment="1">
      <alignment horizontal="right" vertical="center"/>
    </xf>
    <xf numFmtId="168" fontId="49" fillId="0" borderId="0" xfId="2" applyNumberFormat="1" applyFont="1" applyBorder="1" applyAlignment="1">
      <alignment horizontal="right" vertical="center"/>
    </xf>
    <xf numFmtId="49" fontId="48" fillId="0" borderId="0" xfId="2" applyNumberFormat="1" applyFont="1" applyBorder="1" applyAlignment="1">
      <alignment horizontal="center" vertical="center"/>
    </xf>
    <xf numFmtId="0" fontId="48" fillId="0" borderId="0" xfId="2" applyFont="1" applyBorder="1" applyAlignment="1">
      <alignment horizontal="left" vertical="center" wrapText="1"/>
    </xf>
    <xf numFmtId="166" fontId="51" fillId="0" borderId="0" xfId="2" applyNumberFormat="1" applyFont="1" applyBorder="1" applyAlignment="1">
      <alignment vertical="center" wrapText="1"/>
    </xf>
    <xf numFmtId="49" fontId="59" fillId="0" borderId="0" xfId="2" applyNumberFormat="1" applyFont="1" applyBorder="1" applyAlignment="1">
      <alignment horizontal="center" vertical="center"/>
    </xf>
    <xf numFmtId="0" fontId="59" fillId="0" borderId="0" xfId="2" applyFont="1" applyBorder="1" applyAlignment="1">
      <alignment horizontal="left" vertical="center" wrapText="1"/>
    </xf>
    <xf numFmtId="0" fontId="60" fillId="0" borderId="0" xfId="2" applyFont="1" applyBorder="1" applyAlignment="1">
      <alignment horizontal="center" vertical="center" wrapText="1"/>
    </xf>
    <xf numFmtId="168" fontId="59" fillId="0" borderId="0" xfId="2" applyNumberFormat="1" applyFont="1" applyBorder="1" applyAlignment="1">
      <alignment vertical="center"/>
    </xf>
    <xf numFmtId="0" fontId="59" fillId="0" borderId="0" xfId="2" applyFont="1" applyAlignment="1">
      <alignment vertical="center"/>
    </xf>
    <xf numFmtId="0" fontId="61" fillId="0" borderId="0" xfId="2" applyFont="1" applyAlignment="1">
      <alignment vertical="center"/>
    </xf>
    <xf numFmtId="49" fontId="48" fillId="0" borderId="0" xfId="2" applyNumberFormat="1" applyFont="1" applyAlignment="1">
      <alignment horizontal="center" vertical="center"/>
    </xf>
    <xf numFmtId="0" fontId="48" fillId="0" borderId="0" xfId="2" applyFont="1" applyAlignment="1">
      <alignment horizontal="left" vertical="center" wrapText="1"/>
    </xf>
    <xf numFmtId="0" fontId="51" fillId="0" borderId="0" xfId="2" applyFont="1" applyAlignment="1">
      <alignment vertical="center" wrapText="1"/>
    </xf>
    <xf numFmtId="0" fontId="48" fillId="0" borderId="0" xfId="2" applyFont="1" applyAlignment="1">
      <alignment horizontal="left" vertical="center"/>
    </xf>
    <xf numFmtId="0" fontId="19" fillId="0" borderId="0" xfId="56" applyNumberFormat="1" applyFont="1" applyFill="1" applyAlignment="1" applyProtection="1"/>
    <xf numFmtId="0" fontId="19" fillId="0" borderId="0" xfId="56" applyNumberFormat="1" applyFont="1" applyFill="1" applyBorder="1" applyAlignment="1" applyProtection="1"/>
    <xf numFmtId="0" fontId="62" fillId="0" borderId="0" xfId="56" applyNumberFormat="1" applyFont="1" applyFill="1" applyBorder="1" applyAlignment="1" applyProtection="1"/>
    <xf numFmtId="0" fontId="19" fillId="0" borderId="0" xfId="56" applyFont="1" applyFill="1" applyBorder="1"/>
    <xf numFmtId="0" fontId="19" fillId="0" borderId="0" xfId="56" applyFont="1" applyFill="1"/>
    <xf numFmtId="0" fontId="15" fillId="0" borderId="0" xfId="1" applyFont="1" applyAlignment="1"/>
    <xf numFmtId="0" fontId="64" fillId="0" borderId="0" xfId="56" applyNumberFormat="1" applyFont="1" applyFill="1" applyBorder="1" applyAlignment="1" applyProtection="1">
      <alignment horizontal="center" vertical="top" wrapText="1"/>
    </xf>
    <xf numFmtId="0" fontId="64" fillId="0" borderId="0" xfId="56" applyNumberFormat="1" applyFont="1" applyFill="1" applyBorder="1" applyAlignment="1" applyProtection="1">
      <alignment horizontal="left" vertical="top" wrapText="1"/>
    </xf>
    <xf numFmtId="0" fontId="45" fillId="0" borderId="0" xfId="2" applyFont="1" applyAlignment="1">
      <alignment horizontal="left"/>
    </xf>
    <xf numFmtId="0" fontId="63" fillId="0" borderId="0" xfId="56" applyNumberFormat="1" applyFont="1" applyFill="1" applyBorder="1" applyAlignment="1" applyProtection="1">
      <alignment horizontal="center"/>
    </xf>
    <xf numFmtId="0" fontId="19" fillId="0" borderId="0" xfId="56" applyFont="1" applyFill="1" applyBorder="1" applyAlignment="1">
      <alignment horizontal="center"/>
    </xf>
    <xf numFmtId="0" fontId="63" fillId="0" borderId="0" xfId="56" applyNumberFormat="1" applyFont="1" applyFill="1" applyBorder="1" applyAlignment="1" applyProtection="1">
      <alignment horizontal="center" vertical="top"/>
    </xf>
    <xf numFmtId="0" fontId="65" fillId="0" borderId="0" xfId="56" applyNumberFormat="1" applyFont="1" applyFill="1" applyAlignment="1" applyProtection="1">
      <alignment horizontal="center"/>
    </xf>
    <xf numFmtId="0" fontId="62" fillId="0" borderId="0" xfId="56" applyFont="1" applyFill="1" applyAlignment="1">
      <alignment horizontal="center"/>
    </xf>
    <xf numFmtId="0" fontId="19" fillId="3" borderId="55" xfId="56" applyNumberFormat="1" applyFont="1" applyFill="1" applyBorder="1" applyAlignment="1" applyProtection="1"/>
    <xf numFmtId="0" fontId="19" fillId="3" borderId="0" xfId="56" applyFont="1" applyFill="1"/>
    <xf numFmtId="0" fontId="19" fillId="3" borderId="56" xfId="56" applyNumberFormat="1" applyFont="1" applyFill="1" applyBorder="1" applyAlignment="1" applyProtection="1"/>
    <xf numFmtId="0" fontId="70" fillId="3" borderId="13" xfId="56" applyNumberFormat="1" applyFont="1" applyFill="1" applyBorder="1" applyAlignment="1" applyProtection="1">
      <alignment horizontal="center" vertical="center" wrapText="1"/>
    </xf>
    <xf numFmtId="0" fontId="68" fillId="3" borderId="13" xfId="56" applyNumberFormat="1" applyFont="1" applyFill="1" applyBorder="1" applyAlignment="1" applyProtection="1">
      <alignment horizontal="center" vertical="center" wrapText="1"/>
    </xf>
    <xf numFmtId="0" fontId="19" fillId="3" borderId="0" xfId="56" applyNumberFormat="1" applyFont="1" applyFill="1" applyBorder="1" applyAlignment="1" applyProtection="1"/>
    <xf numFmtId="0" fontId="70" fillId="3" borderId="14" xfId="56" applyNumberFormat="1" applyFont="1" applyFill="1" applyBorder="1" applyAlignment="1" applyProtection="1">
      <alignment horizontal="center" vertical="center" wrapText="1"/>
    </xf>
    <xf numFmtId="0" fontId="19" fillId="3" borderId="0" xfId="56" applyNumberFormat="1" applyFont="1" applyFill="1" applyAlignment="1" applyProtection="1">
      <alignment vertical="center"/>
    </xf>
    <xf numFmtId="49" fontId="72" fillId="0" borderId="17" xfId="56" applyNumberFormat="1" applyFont="1" applyFill="1" applyBorder="1" applyAlignment="1">
      <alignment horizontal="center" vertical="center" wrapText="1"/>
    </xf>
    <xf numFmtId="49" fontId="72" fillId="0" borderId="18" xfId="56" applyNumberFormat="1" applyFont="1" applyFill="1" applyBorder="1" applyAlignment="1">
      <alignment horizontal="center" vertical="center" wrapText="1"/>
    </xf>
    <xf numFmtId="0" fontId="72" fillId="0" borderId="18" xfId="56" applyFont="1" applyFill="1" applyBorder="1" applyAlignment="1">
      <alignment horizontal="center" vertical="center" wrapText="1"/>
    </xf>
    <xf numFmtId="1" fontId="73" fillId="0" borderId="18" xfId="49" applyNumberFormat="1" applyFont="1" applyFill="1" applyBorder="1" applyAlignment="1">
      <alignment vertical="center"/>
    </xf>
    <xf numFmtId="1" fontId="72" fillId="0" borderId="18" xfId="49" applyNumberFormat="1" applyFont="1" applyFill="1" applyBorder="1" applyAlignment="1">
      <alignment vertical="center"/>
    </xf>
    <xf numFmtId="0" fontId="19" fillId="3" borderId="0" xfId="56" applyFont="1" applyFill="1" applyAlignment="1">
      <alignment vertical="center"/>
    </xf>
    <xf numFmtId="49" fontId="64" fillId="3" borderId="20" xfId="56" applyNumberFormat="1" applyFont="1" applyFill="1" applyBorder="1" applyAlignment="1">
      <alignment horizontal="center" vertical="center" wrapText="1"/>
    </xf>
    <xf numFmtId="49" fontId="64" fillId="3" borderId="21" xfId="56" applyNumberFormat="1" applyFont="1" applyFill="1" applyBorder="1" applyAlignment="1">
      <alignment horizontal="center" vertical="center" wrapText="1"/>
    </xf>
    <xf numFmtId="0" fontId="64" fillId="3" borderId="21" xfId="56" applyFont="1" applyFill="1" applyBorder="1" applyAlignment="1">
      <alignment horizontal="center" vertical="center" wrapText="1"/>
    </xf>
    <xf numFmtId="1" fontId="11" fillId="3" borderId="21" xfId="49" applyNumberFormat="1" applyFont="1" applyFill="1" applyBorder="1" applyAlignment="1">
      <alignment horizontal="center" vertical="center"/>
    </xf>
    <xf numFmtId="1" fontId="64" fillId="3" borderId="21" xfId="49" applyNumberFormat="1" applyFont="1" applyFill="1" applyBorder="1" applyAlignment="1">
      <alignment horizontal="center" vertical="center"/>
    </xf>
    <xf numFmtId="1" fontId="11" fillId="3" borderId="22" xfId="49" applyNumberFormat="1" applyFont="1" applyFill="1" applyBorder="1" applyAlignment="1">
      <alignment horizontal="center" vertical="center"/>
    </xf>
    <xf numFmtId="0" fontId="19" fillId="3" borderId="0" xfId="56" applyNumberFormat="1" applyFont="1" applyFill="1" applyAlignment="1" applyProtection="1"/>
    <xf numFmtId="49" fontId="64" fillId="3" borderId="5" xfId="56" applyNumberFormat="1" applyFont="1" applyFill="1" applyBorder="1" applyAlignment="1">
      <alignment horizontal="center" vertical="center" wrapText="1"/>
    </xf>
    <xf numFmtId="49" fontId="64" fillId="3" borderId="1" xfId="56" applyNumberFormat="1" applyFont="1" applyFill="1" applyBorder="1" applyAlignment="1">
      <alignment horizontal="center" vertical="center" wrapText="1"/>
    </xf>
    <xf numFmtId="0" fontId="64" fillId="3" borderId="1" xfId="56" applyFont="1" applyFill="1" applyBorder="1" applyAlignment="1">
      <alignment horizontal="center" vertical="center" wrapText="1"/>
    </xf>
    <xf numFmtId="1" fontId="11" fillId="3" borderId="1" xfId="49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 wrapText="1"/>
    </xf>
    <xf numFmtId="1" fontId="7" fillId="3" borderId="1" xfId="49" applyNumberFormat="1" applyFont="1" applyFill="1" applyBorder="1" applyAlignment="1">
      <alignment horizontal="center" vertical="center"/>
    </xf>
    <xf numFmtId="1" fontId="74" fillId="3" borderId="1" xfId="49" applyNumberFormat="1" applyFont="1" applyFill="1" applyBorder="1" applyAlignment="1">
      <alignment horizontal="center" vertical="center"/>
    </xf>
    <xf numFmtId="1" fontId="7" fillId="3" borderId="6" xfId="49" applyNumberFormat="1" applyFont="1" applyFill="1" applyBorder="1" applyAlignment="1">
      <alignment horizontal="center" vertical="center"/>
    </xf>
    <xf numFmtId="0" fontId="15" fillId="3" borderId="1" xfId="56" applyFont="1" applyFill="1" applyBorder="1" applyAlignment="1">
      <alignment horizontal="left" vertical="center" wrapText="1"/>
    </xf>
    <xf numFmtId="1" fontId="11" fillId="3" borderId="6" xfId="49" applyNumberFormat="1" applyFont="1" applyFill="1" applyBorder="1" applyAlignment="1">
      <alignment horizontal="center" vertical="center"/>
    </xf>
    <xf numFmtId="1" fontId="15" fillId="3" borderId="1" xfId="49" applyNumberFormat="1" applyFont="1" applyFill="1" applyBorder="1" applyAlignment="1">
      <alignment horizontal="center" vertical="center"/>
    </xf>
    <xf numFmtId="49" fontId="15" fillId="3" borderId="1" xfId="56" applyNumberFormat="1" applyFont="1" applyFill="1" applyBorder="1" applyAlignment="1">
      <alignment horizontal="center" vertical="center" wrapText="1"/>
    </xf>
    <xf numFmtId="1" fontId="75" fillId="3" borderId="1" xfId="49" applyNumberFormat="1" applyFont="1" applyFill="1" applyBorder="1" applyAlignment="1">
      <alignment horizontal="center" vertical="center"/>
    </xf>
    <xf numFmtId="49" fontId="64" fillId="4" borderId="5" xfId="56" applyNumberFormat="1" applyFont="1" applyFill="1" applyBorder="1" applyAlignment="1">
      <alignment horizontal="center" vertical="center" wrapText="1"/>
    </xf>
    <xf numFmtId="49" fontId="15" fillId="4" borderId="1" xfId="56" applyNumberFormat="1" applyFont="1" applyFill="1" applyBorder="1" applyAlignment="1">
      <alignment horizontal="center" vertical="center" wrapText="1"/>
    </xf>
    <xf numFmtId="0" fontId="15" fillId="4" borderId="13" xfId="56" applyFont="1" applyFill="1" applyBorder="1" applyAlignment="1">
      <alignment horizontal="left" vertical="center" wrapText="1"/>
    </xf>
    <xf numFmtId="1" fontId="11" fillId="4" borderId="1" xfId="49" applyNumberFormat="1" applyFont="1" applyFill="1" applyBorder="1" applyAlignment="1">
      <alignment horizontal="center" vertical="center"/>
    </xf>
    <xf numFmtId="1" fontId="7" fillId="4" borderId="1" xfId="49" applyNumberFormat="1" applyFont="1" applyFill="1" applyBorder="1" applyAlignment="1">
      <alignment horizontal="center" vertical="center"/>
    </xf>
    <xf numFmtId="0" fontId="15" fillId="3" borderId="13" xfId="56" applyFont="1" applyFill="1" applyBorder="1" applyAlignment="1">
      <alignment horizontal="left" vertical="center" wrapText="1"/>
    </xf>
    <xf numFmtId="49" fontId="64" fillId="0" borderId="5" xfId="56" applyNumberFormat="1" applyFont="1" applyFill="1" applyBorder="1" applyAlignment="1">
      <alignment horizontal="center" vertical="center" wrapText="1"/>
    </xf>
    <xf numFmtId="49" fontId="15" fillId="0" borderId="1" xfId="56" applyNumberFormat="1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left" vertical="center" wrapText="1"/>
    </xf>
    <xf numFmtId="1" fontId="11" fillId="0" borderId="1" xfId="49" applyNumberFormat="1" applyFont="1" applyFill="1" applyBorder="1" applyAlignment="1">
      <alignment horizontal="center" vertical="center"/>
    </xf>
    <xf numFmtId="1" fontId="15" fillId="0" borderId="1" xfId="49" applyNumberFormat="1" applyFont="1" applyFill="1" applyBorder="1" applyAlignment="1">
      <alignment horizontal="center" vertical="center"/>
    </xf>
    <xf numFmtId="0" fontId="15" fillId="0" borderId="13" xfId="56" applyFont="1" applyFill="1" applyBorder="1" applyAlignment="1">
      <alignment horizontal="left" vertical="center" wrapText="1"/>
    </xf>
    <xf numFmtId="49" fontId="15" fillId="0" borderId="5" xfId="56" applyNumberFormat="1" applyFont="1" applyFill="1" applyBorder="1" applyAlignment="1">
      <alignment horizontal="center" vertical="center" wrapText="1"/>
    </xf>
    <xf numFmtId="49" fontId="64" fillId="0" borderId="1" xfId="56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1" fontId="64" fillId="3" borderId="1" xfId="49" applyNumberFormat="1" applyFont="1" applyFill="1" applyBorder="1" applyAlignment="1">
      <alignment horizontal="center" vertical="center"/>
    </xf>
    <xf numFmtId="0" fontId="64" fillId="0" borderId="1" xfId="2" applyFont="1" applyFill="1" applyBorder="1" applyAlignment="1">
      <alignment horizontal="left" vertical="center" wrapText="1"/>
    </xf>
    <xf numFmtId="1" fontId="64" fillId="0" borderId="1" xfId="49" applyNumberFormat="1" applyFont="1" applyFill="1" applyBorder="1" applyAlignment="1">
      <alignment horizontal="center" vertical="center"/>
    </xf>
    <xf numFmtId="49" fontId="15" fillId="0" borderId="5" xfId="2" applyNumberFormat="1" applyFont="1" applyFill="1" applyBorder="1" applyAlignment="1">
      <alignment horizontal="center" vertical="center" wrapText="1"/>
    </xf>
    <xf numFmtId="1" fontId="7" fillId="0" borderId="1" xfId="49" applyNumberFormat="1" applyFont="1" applyFill="1" applyBorder="1" applyAlignment="1">
      <alignment horizontal="center" vertical="center"/>
    </xf>
    <xf numFmtId="49" fontId="15" fillId="3" borderId="5" xfId="2" applyNumberFormat="1" applyFont="1" applyFill="1" applyBorder="1" applyAlignment="1">
      <alignment horizontal="center" vertical="center" wrapText="1"/>
    </xf>
    <xf numFmtId="1" fontId="7" fillId="3" borderId="13" xfId="49" applyNumberFormat="1" applyFont="1" applyFill="1" applyBorder="1" applyAlignment="1">
      <alignment horizontal="center" vertical="center"/>
    </xf>
    <xf numFmtId="49" fontId="64" fillId="3" borderId="5" xfId="2" applyNumberFormat="1" applyFont="1" applyFill="1" applyBorder="1" applyAlignment="1">
      <alignment horizontal="center" vertical="center" wrapText="1"/>
    </xf>
    <xf numFmtId="0" fontId="64" fillId="3" borderId="1" xfId="2" applyFont="1" applyFill="1" applyBorder="1" applyAlignment="1">
      <alignment horizontal="left" vertical="center" wrapText="1"/>
    </xf>
    <xf numFmtId="49" fontId="15" fillId="3" borderId="23" xfId="2" applyNumberFormat="1" applyFont="1" applyFill="1" applyBorder="1" applyAlignment="1">
      <alignment horizontal="center" vertical="center" wrapText="1"/>
    </xf>
    <xf numFmtId="49" fontId="15" fillId="3" borderId="1" xfId="2" applyNumberFormat="1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49" fontId="64" fillId="3" borderId="1" xfId="2" applyNumberFormat="1" applyFont="1" applyFill="1" applyBorder="1" applyAlignment="1">
      <alignment horizontal="center" vertical="center" wrapText="1"/>
    </xf>
    <xf numFmtId="1" fontId="7" fillId="3" borderId="1" xfId="49" applyNumberFormat="1" applyFont="1" applyFill="1" applyBorder="1" applyAlignment="1">
      <alignment horizontal="left" vertical="top"/>
    </xf>
    <xf numFmtId="1" fontId="7" fillId="3" borderId="1" xfId="49" applyNumberFormat="1" applyFont="1" applyFill="1" applyBorder="1" applyAlignment="1">
      <alignment horizontal="left" vertical="top" wrapText="1"/>
    </xf>
    <xf numFmtId="1" fontId="76" fillId="3" borderId="1" xfId="1" applyNumberFormat="1" applyFont="1" applyFill="1" applyBorder="1" applyAlignment="1">
      <alignment horizontal="center" vertical="center"/>
    </xf>
    <xf numFmtId="49" fontId="75" fillId="3" borderId="5" xfId="56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49" fontId="75" fillId="4" borderId="5" xfId="56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49" fontId="15" fillId="3" borderId="5" xfId="56" applyNumberFormat="1" applyFont="1" applyFill="1" applyBorder="1" applyAlignment="1">
      <alignment horizontal="center" vertical="center" wrapText="1"/>
    </xf>
    <xf numFmtId="49" fontId="15" fillId="3" borderId="13" xfId="2" applyNumberFormat="1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left" vertical="center" wrapText="1"/>
    </xf>
    <xf numFmtId="1" fontId="19" fillId="3" borderId="0" xfId="56" applyNumberFormat="1" applyFont="1" applyFill="1"/>
    <xf numFmtId="0" fontId="76" fillId="3" borderId="1" xfId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 wrapText="1"/>
    </xf>
    <xf numFmtId="0" fontId="77" fillId="3" borderId="1" xfId="1" applyFont="1" applyFill="1" applyBorder="1" applyAlignment="1">
      <alignment horizontal="center" vertical="center"/>
    </xf>
    <xf numFmtId="0" fontId="76" fillId="0" borderId="1" xfId="1" applyFont="1" applyFill="1" applyBorder="1" applyAlignment="1">
      <alignment horizontal="center" vertical="center"/>
    </xf>
    <xf numFmtId="1" fontId="75" fillId="0" borderId="1" xfId="49" applyNumberFormat="1" applyFont="1" applyFill="1" applyBorder="1" applyAlignment="1">
      <alignment horizontal="center" vertical="center"/>
    </xf>
    <xf numFmtId="1" fontId="11" fillId="3" borderId="13" xfId="49" applyNumberFormat="1" applyFont="1" applyFill="1" applyBorder="1" applyAlignment="1">
      <alignment horizontal="center" vertical="center"/>
    </xf>
    <xf numFmtId="1" fontId="75" fillId="3" borderId="13" xfId="49" applyNumberFormat="1" applyFont="1" applyFill="1" applyBorder="1" applyAlignment="1">
      <alignment horizontal="center" vertical="center"/>
    </xf>
    <xf numFmtId="49" fontId="64" fillId="3" borderId="23" xfId="2" applyNumberFormat="1" applyFont="1" applyFill="1" applyBorder="1" applyAlignment="1">
      <alignment horizontal="center" vertical="center" wrapText="1"/>
    </xf>
    <xf numFmtId="49" fontId="64" fillId="3" borderId="13" xfId="2" applyNumberFormat="1" applyFont="1" applyFill="1" applyBorder="1" applyAlignment="1">
      <alignment horizontal="center" vertical="center" wrapText="1"/>
    </xf>
    <xf numFmtId="0" fontId="64" fillId="3" borderId="13" xfId="2" applyFont="1" applyFill="1" applyBorder="1" applyAlignment="1">
      <alignment horizontal="left" vertical="center" wrapText="1"/>
    </xf>
    <xf numFmtId="1" fontId="74" fillId="3" borderId="13" xfId="49" applyNumberFormat="1" applyFont="1" applyFill="1" applyBorder="1" applyAlignment="1">
      <alignment horizontal="center" vertical="center"/>
    </xf>
    <xf numFmtId="0" fontId="15" fillId="3" borderId="17" xfId="56" applyFont="1" applyFill="1" applyBorder="1" applyAlignment="1">
      <alignment horizontal="center" vertical="center" wrapText="1"/>
    </xf>
    <xf numFmtId="0" fontId="15" fillId="3" borderId="18" xfId="56" applyFont="1" applyFill="1" applyBorder="1" applyAlignment="1">
      <alignment horizontal="center" vertical="center" wrapText="1"/>
    </xf>
    <xf numFmtId="49" fontId="15" fillId="3" borderId="18" xfId="56" applyNumberFormat="1" applyFont="1" applyFill="1" applyBorder="1" applyAlignment="1">
      <alignment horizontal="center" vertical="center" wrapText="1"/>
    </xf>
    <xf numFmtId="0" fontId="64" fillId="3" borderId="18" xfId="56" applyFont="1" applyFill="1" applyBorder="1" applyAlignment="1">
      <alignment horizontal="center" vertical="center" wrapText="1"/>
    </xf>
    <xf numFmtId="1" fontId="11" fillId="3" borderId="18" xfId="56" applyNumberFormat="1" applyFont="1" applyFill="1" applyBorder="1" applyAlignment="1">
      <alignment horizontal="center" vertical="center"/>
    </xf>
    <xf numFmtId="0" fontId="19" fillId="0" borderId="60" xfId="56" applyNumberFormat="1" applyFont="1" applyFill="1" applyBorder="1" applyAlignment="1" applyProtection="1"/>
    <xf numFmtId="0" fontId="19" fillId="3" borderId="60" xfId="56" applyNumberFormat="1" applyFont="1" applyFill="1" applyBorder="1" applyAlignment="1" applyProtection="1"/>
    <xf numFmtId="0" fontId="62" fillId="3" borderId="60" xfId="56" applyNumberFormat="1" applyFont="1" applyFill="1" applyBorder="1" applyAlignment="1" applyProtection="1"/>
    <xf numFmtId="0" fontId="62" fillId="3" borderId="0" xfId="56" applyNumberFormat="1" applyFont="1" applyFill="1" applyAlignment="1" applyProtection="1"/>
    <xf numFmtId="166" fontId="62" fillId="3" borderId="0" xfId="56" applyNumberFormat="1" applyFont="1" applyFill="1" applyAlignment="1" applyProtection="1"/>
    <xf numFmtId="166" fontId="19" fillId="3" borderId="0" xfId="56" applyNumberFormat="1" applyFont="1" applyFill="1" applyAlignment="1" applyProtection="1"/>
    <xf numFmtId="1" fontId="19" fillId="0" borderId="0" xfId="56" applyNumberFormat="1" applyFont="1" applyFill="1" applyAlignment="1" applyProtection="1"/>
    <xf numFmtId="1" fontId="62" fillId="0" borderId="0" xfId="56" applyNumberFormat="1" applyFont="1" applyFill="1" applyAlignment="1" applyProtection="1"/>
    <xf numFmtId="0" fontId="62" fillId="0" borderId="0" xfId="56" applyNumberFormat="1" applyFont="1" applyFill="1" applyAlignment="1" applyProtection="1"/>
    <xf numFmtId="0" fontId="14" fillId="0" borderId="0" xfId="2"/>
    <xf numFmtId="0" fontId="15" fillId="0" borderId="0" xfId="2" applyFont="1"/>
    <xf numFmtId="0" fontId="7" fillId="0" borderId="40" xfId="2" applyFont="1" applyBorder="1" applyAlignment="1">
      <alignment horizontal="center" vertical="center" textRotation="90" wrapText="1"/>
    </xf>
    <xf numFmtId="0" fontId="7" fillId="0" borderId="37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11" fillId="0" borderId="40" xfId="2" applyFont="1" applyBorder="1" applyAlignment="1">
      <alignment vertical="center" wrapText="1"/>
    </xf>
    <xf numFmtId="0" fontId="15" fillId="0" borderId="0" xfId="2" applyFont="1" applyFill="1" applyAlignment="1"/>
    <xf numFmtId="0" fontId="15" fillId="0" borderId="0" xfId="2" applyFont="1" applyFill="1"/>
    <xf numFmtId="0" fontId="15" fillId="0" borderId="0" xfId="2" applyFont="1" applyFill="1" applyAlignment="1">
      <alignment wrapText="1"/>
    </xf>
    <xf numFmtId="0" fontId="15" fillId="0" borderId="0" xfId="2" applyFont="1" applyFill="1" applyAlignment="1">
      <alignment horizontal="right"/>
    </xf>
    <xf numFmtId="0" fontId="7" fillId="0" borderId="0" xfId="2" applyFont="1" applyFill="1" applyAlignment="1">
      <alignment horizontal="left"/>
    </xf>
    <xf numFmtId="0" fontId="15" fillId="0" borderId="57" xfId="2" applyFont="1" applyFill="1" applyBorder="1" applyAlignment="1">
      <alignment horizontal="center" vertical="top" wrapText="1"/>
    </xf>
    <xf numFmtId="0" fontId="15" fillId="0" borderId="58" xfId="2" applyFont="1" applyFill="1" applyBorder="1" applyAlignment="1">
      <alignment horizontal="center" vertical="top" wrapText="1"/>
    </xf>
    <xf numFmtId="0" fontId="15" fillId="0" borderId="55" xfId="2" applyFont="1" applyFill="1" applyBorder="1" applyAlignment="1">
      <alignment horizontal="center" vertical="top" wrapText="1"/>
    </xf>
    <xf numFmtId="0" fontId="15" fillId="0" borderId="61" xfId="2" applyFont="1" applyFill="1" applyBorder="1" applyAlignment="1">
      <alignment horizontal="center" vertical="top" wrapText="1"/>
    </xf>
    <xf numFmtId="0" fontId="11" fillId="0" borderId="57" xfId="2" applyFont="1" applyFill="1" applyBorder="1" applyAlignment="1">
      <alignment horizontal="center" vertical="center"/>
    </xf>
    <xf numFmtId="0" fontId="11" fillId="0" borderId="57" xfId="2" applyFont="1" applyFill="1" applyBorder="1" applyAlignment="1">
      <alignment horizontal="centerContinuous" vertical="center" wrapText="1"/>
    </xf>
    <xf numFmtId="0" fontId="11" fillId="0" borderId="58" xfId="2" applyFont="1" applyFill="1" applyBorder="1" applyAlignment="1">
      <alignment horizontal="centerContinuous" vertical="center"/>
    </xf>
    <xf numFmtId="164" fontId="11" fillId="0" borderId="58" xfId="2" applyNumberFormat="1" applyFont="1" applyFill="1" applyBorder="1" applyAlignment="1">
      <alignment horizontal="center" vertical="center"/>
    </xf>
    <xf numFmtId="0" fontId="15" fillId="0" borderId="57" xfId="2" applyFont="1" applyFill="1" applyBorder="1" applyAlignment="1">
      <alignment horizontal="center" vertical="center"/>
    </xf>
    <xf numFmtId="0" fontId="15" fillId="0" borderId="57" xfId="2" applyFont="1" applyFill="1" applyBorder="1" applyAlignment="1">
      <alignment horizontal="centerContinuous" vertical="center" wrapText="1"/>
    </xf>
    <xf numFmtId="0" fontId="15" fillId="0" borderId="58" xfId="2" applyFont="1" applyFill="1" applyBorder="1" applyAlignment="1">
      <alignment horizontal="centerContinuous" vertical="center"/>
    </xf>
    <xf numFmtId="164" fontId="15" fillId="0" borderId="58" xfId="2" applyNumberFormat="1" applyFont="1" applyFill="1" applyBorder="1" applyAlignment="1">
      <alignment horizontal="center" vertical="center"/>
    </xf>
    <xf numFmtId="0" fontId="15" fillId="0" borderId="55" xfId="2" applyFont="1" applyFill="1" applyBorder="1" applyAlignment="1">
      <alignment horizontal="center" vertical="center"/>
    </xf>
    <xf numFmtId="164" fontId="15" fillId="0" borderId="61" xfId="2" applyNumberFormat="1" applyFont="1" applyFill="1" applyBorder="1" applyAlignment="1">
      <alignment horizontal="center" vertical="center"/>
    </xf>
    <xf numFmtId="0" fontId="11" fillId="0" borderId="57" xfId="2" applyFont="1" applyFill="1" applyBorder="1" applyAlignment="1">
      <alignment horizontal="center"/>
    </xf>
    <xf numFmtId="0" fontId="11" fillId="0" borderId="57" xfId="2" applyFont="1" applyFill="1" applyBorder="1" applyAlignment="1">
      <alignment horizontal="left" vertical="center"/>
    </xf>
    <xf numFmtId="164" fontId="11" fillId="0" borderId="58" xfId="2" applyNumberFormat="1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 vertical="top" wrapText="1"/>
    </xf>
    <xf numFmtId="0" fontId="15" fillId="0" borderId="13" xfId="2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Continuous" vertical="center"/>
    </xf>
    <xf numFmtId="0" fontId="11" fillId="0" borderId="1" xfId="2" applyFont="1" applyFill="1" applyBorder="1" applyAlignment="1">
      <alignment horizontal="left" vertical="center"/>
    </xf>
    <xf numFmtId="164" fontId="11" fillId="0" borderId="1" xfId="2" applyNumberFormat="1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Continuous" vertical="center"/>
    </xf>
    <xf numFmtId="0" fontId="11" fillId="0" borderId="13" xfId="2" applyFont="1" applyFill="1" applyBorder="1" applyAlignment="1">
      <alignment horizontal="left" vertical="center"/>
    </xf>
    <xf numFmtId="164" fontId="11" fillId="0" borderId="13" xfId="2" applyNumberFormat="1" applyFont="1" applyFill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left" vertical="center"/>
    </xf>
    <xf numFmtId="164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/>
    </xf>
    <xf numFmtId="0" fontId="11" fillId="0" borderId="58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48" fillId="0" borderId="0" xfId="2" applyFont="1" applyFill="1" applyAlignment="1">
      <alignment vertical="center"/>
    </xf>
    <xf numFmtId="49" fontId="80" fillId="0" borderId="0" xfId="2" applyNumberFormat="1" applyFont="1" applyFill="1" applyAlignment="1">
      <alignment vertical="center"/>
    </xf>
    <xf numFmtId="49" fontId="48" fillId="0" borderId="0" xfId="2" applyNumberFormat="1" applyFont="1" applyFill="1" applyAlignment="1">
      <alignment vertical="center"/>
    </xf>
    <xf numFmtId="0" fontId="48" fillId="0" borderId="0" xfId="2" applyFont="1" applyFill="1" applyAlignment="1">
      <alignment horizontal="justify" vertical="center"/>
    </xf>
    <xf numFmtId="166" fontId="48" fillId="0" borderId="0" xfId="2" applyNumberFormat="1" applyFont="1" applyFill="1" applyAlignment="1">
      <alignment vertical="center"/>
    </xf>
    <xf numFmtId="166" fontId="82" fillId="0" borderId="0" xfId="2" applyNumberFormat="1" applyFont="1" applyFill="1" applyAlignment="1">
      <alignment vertical="center"/>
    </xf>
    <xf numFmtId="0" fontId="81" fillId="0" borderId="0" xfId="1" applyFont="1" applyAlignment="1">
      <alignment horizontal="center"/>
    </xf>
    <xf numFmtId="0" fontId="81" fillId="0" borderId="0" xfId="1" applyFont="1" applyAlignment="1"/>
    <xf numFmtId="0" fontId="43" fillId="0" borderId="0" xfId="2" applyFont="1" applyFill="1" applyAlignment="1">
      <alignment vertical="center"/>
    </xf>
    <xf numFmtId="49" fontId="49" fillId="0" borderId="0" xfId="2" applyNumberFormat="1" applyFont="1" applyFill="1" applyAlignment="1">
      <alignment vertical="center"/>
    </xf>
    <xf numFmtId="0" fontId="43" fillId="0" borderId="0" xfId="2" applyFont="1" applyFill="1" applyAlignment="1">
      <alignment horizontal="justify" vertical="center"/>
    </xf>
    <xf numFmtId="0" fontId="83" fillId="0" borderId="0" xfId="2" applyFont="1" applyFill="1" applyAlignment="1">
      <alignment vertical="center" wrapText="1"/>
    </xf>
    <xf numFmtId="0" fontId="46" fillId="0" borderId="0" xfId="2" applyFont="1" applyFill="1" applyAlignment="1">
      <alignment vertical="center"/>
    </xf>
    <xf numFmtId="0" fontId="46" fillId="0" borderId="0" xfId="2" applyFont="1" applyFill="1" applyAlignment="1">
      <alignment horizontal="justify" vertical="center"/>
    </xf>
    <xf numFmtId="166" fontId="85" fillId="0" borderId="0" xfId="2" applyNumberFormat="1" applyFont="1" applyFill="1" applyAlignment="1">
      <alignment horizontal="right" vertical="center"/>
    </xf>
    <xf numFmtId="3" fontId="61" fillId="0" borderId="39" xfId="2" applyNumberFormat="1" applyFont="1" applyFill="1" applyBorder="1" applyAlignment="1">
      <alignment horizontal="center" vertical="center" wrapText="1"/>
    </xf>
    <xf numFmtId="3" fontId="61" fillId="0" borderId="42" xfId="2" applyNumberFormat="1" applyFont="1" applyFill="1" applyBorder="1" applyAlignment="1">
      <alignment horizontal="center" vertical="center" wrapText="1"/>
    </xf>
    <xf numFmtId="3" fontId="61" fillId="0" borderId="43" xfId="2" applyNumberFormat="1" applyFont="1" applyFill="1" applyBorder="1" applyAlignment="1">
      <alignment horizontal="center" vertical="center" wrapText="1"/>
    </xf>
    <xf numFmtId="0" fontId="44" fillId="0" borderId="0" xfId="2" applyFont="1" applyFill="1" applyAlignment="1">
      <alignment vertical="center"/>
    </xf>
    <xf numFmtId="49" fontId="56" fillId="0" borderId="32" xfId="2" applyNumberFormat="1" applyFont="1" applyFill="1" applyBorder="1" applyAlignment="1">
      <alignment horizontal="center" vertical="top"/>
    </xf>
    <xf numFmtId="49" fontId="85" fillId="0" borderId="32" xfId="2" applyNumberFormat="1" applyFont="1" applyFill="1" applyBorder="1" applyAlignment="1">
      <alignment horizontal="center" vertical="top"/>
    </xf>
    <xf numFmtId="0" fontId="56" fillId="0" borderId="62" xfId="2" applyFont="1" applyFill="1" applyBorder="1" applyAlignment="1">
      <alignment vertical="top" wrapText="1"/>
    </xf>
    <xf numFmtId="167" fontId="88" fillId="0" borderId="32" xfId="2" applyNumberFormat="1" applyFont="1" applyFill="1" applyBorder="1" applyAlignment="1">
      <alignment vertical="top" wrapText="1"/>
    </xf>
    <xf numFmtId="165" fontId="89" fillId="0" borderId="62" xfId="2" applyNumberFormat="1" applyFont="1" applyFill="1" applyBorder="1" applyAlignment="1">
      <alignment horizontal="center" vertical="top"/>
    </xf>
    <xf numFmtId="165" fontId="89" fillId="0" borderId="63" xfId="2" applyNumberFormat="1" applyFont="1" applyFill="1" applyBorder="1" applyAlignment="1">
      <alignment horizontal="center" vertical="top"/>
    </xf>
    <xf numFmtId="0" fontId="51" fillId="0" borderId="0" xfId="2" applyFont="1" applyFill="1" applyAlignment="1">
      <alignment vertical="center"/>
    </xf>
    <xf numFmtId="49" fontId="56" fillId="0" borderId="36" xfId="2" applyNumberFormat="1" applyFont="1" applyFill="1" applyBorder="1" applyAlignment="1">
      <alignment horizontal="center" vertical="top"/>
    </xf>
    <xf numFmtId="0" fontId="56" fillId="0" borderId="68" xfId="2" applyFont="1" applyFill="1" applyBorder="1" applyAlignment="1">
      <alignment vertical="top" wrapText="1"/>
    </xf>
    <xf numFmtId="167" fontId="56" fillId="0" borderId="36" xfId="2" applyNumberFormat="1" applyFont="1" applyFill="1" applyBorder="1" applyAlignment="1">
      <alignment vertical="top" wrapText="1"/>
    </xf>
    <xf numFmtId="165" fontId="89" fillId="0" borderId="36" xfId="2" applyNumberFormat="1" applyFont="1" applyFill="1" applyBorder="1" applyAlignment="1">
      <alignment horizontal="right" vertical="top"/>
    </xf>
    <xf numFmtId="2" fontId="89" fillId="0" borderId="36" xfId="2" applyNumberFormat="1" applyFont="1" applyFill="1" applyBorder="1" applyAlignment="1">
      <alignment horizontal="center" vertical="center"/>
    </xf>
    <xf numFmtId="166" fontId="90" fillId="0" borderId="36" xfId="2" applyNumberFormat="1" applyFont="1" applyFill="1" applyBorder="1" applyAlignment="1">
      <alignment horizontal="center" vertical="center"/>
    </xf>
    <xf numFmtId="167" fontId="90" fillId="0" borderId="36" xfId="2" applyNumberFormat="1" applyFont="1" applyFill="1" applyBorder="1" applyAlignment="1">
      <alignment horizontal="center" vertical="center"/>
    </xf>
    <xf numFmtId="49" fontId="85" fillId="0" borderId="53" xfId="2" applyNumberFormat="1" applyFont="1" applyFill="1" applyBorder="1" applyAlignment="1">
      <alignment horizontal="center" vertical="top"/>
    </xf>
    <xf numFmtId="0" fontId="85" fillId="0" borderId="0" xfId="2" applyFont="1" applyFill="1" applyBorder="1" applyAlignment="1">
      <alignment vertical="top" wrapText="1"/>
    </xf>
    <xf numFmtId="167" fontId="85" fillId="0" borderId="53" xfId="2" applyNumberFormat="1" applyFont="1" applyFill="1" applyBorder="1" applyAlignment="1">
      <alignment vertical="top" wrapText="1"/>
    </xf>
    <xf numFmtId="165" fontId="85" fillId="0" borderId="0" xfId="2" applyNumberFormat="1" applyFont="1" applyFill="1" applyBorder="1" applyAlignment="1">
      <alignment horizontal="right" vertical="top"/>
    </xf>
    <xf numFmtId="2" fontId="85" fillId="0" borderId="53" xfId="2" applyNumberFormat="1" applyFont="1" applyFill="1" applyBorder="1" applyAlignment="1">
      <alignment horizontal="center" vertical="center"/>
    </xf>
    <xf numFmtId="2" fontId="85" fillId="0" borderId="54" xfId="2" applyNumberFormat="1" applyFont="1" applyFill="1" applyBorder="1" applyAlignment="1">
      <alignment horizontal="center" vertical="center"/>
    </xf>
    <xf numFmtId="2" fontId="85" fillId="0" borderId="47" xfId="2" applyNumberFormat="1" applyFont="1" applyFill="1" applyBorder="1" applyAlignment="1">
      <alignment horizontal="center" vertical="center" wrapText="1"/>
    </xf>
    <xf numFmtId="4" fontId="85" fillId="0" borderId="45" xfId="2" applyNumberFormat="1" applyFont="1" applyFill="1" applyBorder="1" applyAlignment="1">
      <alignment horizontal="center" vertical="center"/>
    </xf>
    <xf numFmtId="165" fontId="85" fillId="0" borderId="45" xfId="2" applyNumberFormat="1" applyFont="1" applyFill="1" applyBorder="1" applyAlignment="1">
      <alignment horizontal="center" vertical="center"/>
    </xf>
    <xf numFmtId="49" fontId="85" fillId="0" borderId="48" xfId="2" applyNumberFormat="1" applyFont="1" applyFill="1" applyBorder="1" applyAlignment="1">
      <alignment horizontal="center" vertical="top"/>
    </xf>
    <xf numFmtId="0" fontId="85" fillId="0" borderId="50" xfId="2" applyFont="1" applyFill="1" applyBorder="1" applyAlignment="1">
      <alignment vertical="top" wrapText="1"/>
    </xf>
    <xf numFmtId="167" fontId="85" fillId="0" borderId="48" xfId="2" applyNumberFormat="1" applyFont="1" applyFill="1" applyBorder="1" applyAlignment="1">
      <alignment vertical="top" wrapText="1"/>
    </xf>
    <xf numFmtId="165" fontId="85" fillId="0" borderId="48" xfId="2" applyNumberFormat="1" applyFont="1" applyFill="1" applyBorder="1" applyAlignment="1">
      <alignment horizontal="right" vertical="top"/>
    </xf>
    <xf numFmtId="2" fontId="85" fillId="0" borderId="48" xfId="2" applyNumberFormat="1" applyFont="1" applyFill="1" applyBorder="1" applyAlignment="1">
      <alignment horizontal="center" vertical="center"/>
    </xf>
    <xf numFmtId="2" fontId="85" fillId="0" borderId="51" xfId="2" applyNumberFormat="1" applyFont="1" applyFill="1" applyBorder="1" applyAlignment="1">
      <alignment horizontal="center" vertical="center"/>
    </xf>
    <xf numFmtId="2" fontId="85" fillId="0" borderId="51" xfId="2" applyNumberFormat="1" applyFont="1" applyFill="1" applyBorder="1" applyAlignment="1">
      <alignment horizontal="center" vertical="center" wrapText="1"/>
    </xf>
    <xf numFmtId="4" fontId="85" fillId="0" borderId="48" xfId="2" applyNumberFormat="1" applyFont="1" applyFill="1" applyBorder="1" applyAlignment="1">
      <alignment horizontal="center" vertical="center"/>
    </xf>
    <xf numFmtId="165" fontId="85" fillId="0" borderId="48" xfId="2" applyNumberFormat="1" applyFont="1" applyFill="1" applyBorder="1" applyAlignment="1">
      <alignment horizontal="center" vertical="center"/>
    </xf>
    <xf numFmtId="49" fontId="85" fillId="0" borderId="65" xfId="2" applyNumberFormat="1" applyFont="1" applyFill="1" applyBorder="1" applyAlignment="1">
      <alignment horizontal="center" vertical="top"/>
    </xf>
    <xf numFmtId="0" fontId="85" fillId="0" borderId="66" xfId="2" applyFont="1" applyFill="1" applyBorder="1" applyAlignment="1">
      <alignment vertical="top" wrapText="1"/>
    </xf>
    <xf numFmtId="167" fontId="85" fillId="0" borderId="65" xfId="2" applyNumberFormat="1" applyFont="1" applyFill="1" applyBorder="1" applyAlignment="1">
      <alignment vertical="top" wrapText="1"/>
    </xf>
    <xf numFmtId="165" fontId="85" fillId="0" borderId="66" xfId="2" applyNumberFormat="1" applyFont="1" applyFill="1" applyBorder="1" applyAlignment="1">
      <alignment horizontal="right" vertical="top"/>
    </xf>
    <xf numFmtId="2" fontId="85" fillId="0" borderId="65" xfId="2" applyNumberFormat="1" applyFont="1" applyFill="1" applyBorder="1" applyAlignment="1">
      <alignment horizontal="center" vertical="center"/>
    </xf>
    <xf numFmtId="2" fontId="85" fillId="0" borderId="67" xfId="2" applyNumberFormat="1" applyFont="1" applyFill="1" applyBorder="1" applyAlignment="1">
      <alignment horizontal="center" vertical="center"/>
    </xf>
    <xf numFmtId="165" fontId="85" fillId="0" borderId="65" xfId="2" applyNumberFormat="1" applyFont="1" applyFill="1" applyBorder="1" applyAlignment="1">
      <alignment horizontal="right" vertical="top"/>
    </xf>
    <xf numFmtId="4" fontId="85" fillId="0" borderId="65" xfId="2" applyNumberFormat="1" applyFont="1" applyFill="1" applyBorder="1" applyAlignment="1">
      <alignment horizontal="center" vertical="center"/>
    </xf>
    <xf numFmtId="165" fontId="85" fillId="0" borderId="65" xfId="2" applyNumberFormat="1" applyFont="1" applyFill="1" applyBorder="1" applyAlignment="1">
      <alignment horizontal="center" vertical="center"/>
    </xf>
    <xf numFmtId="49" fontId="85" fillId="0" borderId="50" xfId="2" applyNumberFormat="1" applyFont="1" applyFill="1" applyBorder="1" applyAlignment="1">
      <alignment horizontal="center" vertical="center"/>
    </xf>
    <xf numFmtId="166" fontId="85" fillId="0" borderId="48" xfId="2" applyNumberFormat="1" applyFont="1" applyFill="1" applyBorder="1" applyAlignment="1">
      <alignment horizontal="center" vertical="center"/>
    </xf>
    <xf numFmtId="165" fontId="85" fillId="0" borderId="50" xfId="2" applyNumberFormat="1" applyFont="1" applyFill="1" applyBorder="1" applyAlignment="1">
      <alignment horizontal="right" vertical="top"/>
    </xf>
    <xf numFmtId="166" fontId="85" fillId="0" borderId="48" xfId="2" applyNumberFormat="1" applyFont="1" applyFill="1" applyBorder="1" applyAlignment="1">
      <alignment horizontal="right" vertical="top"/>
    </xf>
    <xf numFmtId="167" fontId="85" fillId="0" borderId="52" xfId="2" applyNumberFormat="1" applyFont="1" applyFill="1" applyBorder="1" applyAlignment="1">
      <alignment vertical="top" wrapText="1"/>
    </xf>
    <xf numFmtId="49" fontId="85" fillId="0" borderId="1" xfId="2" applyNumberFormat="1" applyFont="1" applyFill="1" applyBorder="1" applyAlignment="1">
      <alignment horizontal="center" vertical="center"/>
    </xf>
    <xf numFmtId="2" fontId="85" fillId="0" borderId="1" xfId="2" applyNumberFormat="1" applyFont="1" applyFill="1" applyBorder="1" applyAlignment="1">
      <alignment horizontal="center" vertical="center" wrapText="1"/>
    </xf>
    <xf numFmtId="49" fontId="85" fillId="0" borderId="1" xfId="2" applyNumberFormat="1" applyFont="1" applyFill="1" applyBorder="1" applyAlignment="1">
      <alignment horizontal="center" vertical="center" wrapText="1"/>
    </xf>
    <xf numFmtId="165" fontId="85" fillId="0" borderId="1" xfId="2" applyNumberFormat="1" applyFont="1" applyFill="1" applyBorder="1" applyAlignment="1">
      <alignment horizontal="center" vertical="center"/>
    </xf>
    <xf numFmtId="166" fontId="85" fillId="0" borderId="6" xfId="2" applyNumberFormat="1" applyFont="1" applyFill="1" applyBorder="1" applyAlignment="1">
      <alignment horizontal="center" vertical="center"/>
    </xf>
    <xf numFmtId="166" fontId="85" fillId="0" borderId="50" xfId="2" applyNumberFormat="1" applyFont="1" applyFill="1" applyBorder="1" applyAlignment="1">
      <alignment horizontal="right" vertical="top"/>
    </xf>
    <xf numFmtId="166" fontId="56" fillId="0" borderId="65" xfId="2" applyNumberFormat="1" applyFont="1" applyFill="1" applyBorder="1" applyAlignment="1">
      <alignment horizontal="right" vertical="top"/>
    </xf>
    <xf numFmtId="2" fontId="56" fillId="0" borderId="65" xfId="2" applyNumberFormat="1" applyFont="1" applyFill="1" applyBorder="1" applyAlignment="1">
      <alignment horizontal="center" vertical="center"/>
    </xf>
    <xf numFmtId="165" fontId="56" fillId="0" borderId="65" xfId="2" applyNumberFormat="1" applyFont="1" applyFill="1" applyBorder="1" applyAlignment="1">
      <alignment horizontal="center" vertical="center"/>
    </xf>
    <xf numFmtId="166" fontId="85" fillId="0" borderId="66" xfId="2" applyNumberFormat="1" applyFont="1" applyFill="1" applyBorder="1" applyAlignment="1">
      <alignment horizontal="right" vertical="top"/>
    </xf>
    <xf numFmtId="4" fontId="85" fillId="0" borderId="51" xfId="2" applyNumberFormat="1" applyFont="1" applyFill="1" applyBorder="1" applyAlignment="1">
      <alignment horizontal="center" vertical="center" wrapText="1"/>
    </xf>
    <xf numFmtId="165" fontId="85" fillId="0" borderId="51" xfId="2" applyNumberFormat="1" applyFont="1" applyFill="1" applyBorder="1" applyAlignment="1">
      <alignment horizontal="center" vertical="center" wrapText="1"/>
    </xf>
    <xf numFmtId="165" fontId="88" fillId="0" borderId="48" xfId="2" applyNumberFormat="1" applyFont="1" applyFill="1" applyBorder="1" applyAlignment="1">
      <alignment horizontal="center" vertical="center"/>
    </xf>
    <xf numFmtId="167" fontId="85" fillId="0" borderId="50" xfId="2" applyNumberFormat="1" applyFont="1" applyFill="1" applyBorder="1" applyAlignment="1">
      <alignment vertical="top" wrapText="1"/>
    </xf>
    <xf numFmtId="49" fontId="91" fillId="0" borderId="48" xfId="2" applyNumberFormat="1" applyFont="1" applyFill="1" applyBorder="1" applyAlignment="1">
      <alignment horizontal="center" vertical="top"/>
    </xf>
    <xf numFmtId="166" fontId="91" fillId="0" borderId="50" xfId="2" applyNumberFormat="1" applyFont="1" applyFill="1" applyBorder="1" applyAlignment="1">
      <alignment horizontal="right" vertical="top"/>
    </xf>
    <xf numFmtId="2" fontId="91" fillId="0" borderId="48" xfId="2" applyNumberFormat="1" applyFont="1" applyFill="1" applyBorder="1" applyAlignment="1">
      <alignment horizontal="center" vertical="center"/>
    </xf>
    <xf numFmtId="2" fontId="91" fillId="0" borderId="51" xfId="2" applyNumberFormat="1" applyFont="1" applyFill="1" applyBorder="1" applyAlignment="1">
      <alignment horizontal="center" vertical="center"/>
    </xf>
    <xf numFmtId="4" fontId="91" fillId="0" borderId="48" xfId="2" applyNumberFormat="1" applyFont="1" applyFill="1" applyBorder="1" applyAlignment="1">
      <alignment horizontal="center" vertical="center"/>
    </xf>
    <xf numFmtId="165" fontId="91" fillId="0" borderId="51" xfId="2" applyNumberFormat="1" applyFont="1" applyFill="1" applyBorder="1" applyAlignment="1">
      <alignment horizontal="center" vertical="center"/>
    </xf>
    <xf numFmtId="165" fontId="85" fillId="0" borderId="51" xfId="2" applyNumberFormat="1" applyFont="1" applyFill="1" applyBorder="1" applyAlignment="1">
      <alignment horizontal="center" vertical="center"/>
    </xf>
    <xf numFmtId="165" fontId="85" fillId="0" borderId="47" xfId="2" applyNumberFormat="1" applyFont="1" applyFill="1" applyBorder="1" applyAlignment="1">
      <alignment horizontal="center" vertical="center"/>
    </xf>
    <xf numFmtId="49" fontId="91" fillId="0" borderId="65" xfId="2" applyNumberFormat="1" applyFont="1" applyFill="1" applyBorder="1" applyAlignment="1">
      <alignment horizontal="center" vertical="top"/>
    </xf>
    <xf numFmtId="167" fontId="91" fillId="0" borderId="66" xfId="2" applyNumberFormat="1" applyFont="1" applyFill="1" applyBorder="1" applyAlignment="1">
      <alignment vertical="top" wrapText="1"/>
    </xf>
    <xf numFmtId="167" fontId="91" fillId="0" borderId="50" xfId="2" applyNumberFormat="1" applyFont="1" applyFill="1" applyBorder="1" applyAlignment="1">
      <alignment vertical="top" wrapText="1"/>
    </xf>
    <xf numFmtId="165" fontId="85" fillId="0" borderId="67" xfId="2" applyNumberFormat="1" applyFont="1" applyFill="1" applyBorder="1" applyAlignment="1">
      <alignment horizontal="center" vertical="center"/>
    </xf>
    <xf numFmtId="167" fontId="85" fillId="0" borderId="66" xfId="2" applyNumberFormat="1" applyFont="1" applyFill="1" applyBorder="1" applyAlignment="1">
      <alignment vertical="top" wrapText="1"/>
    </xf>
    <xf numFmtId="166" fontId="85" fillId="0" borderId="65" xfId="2" applyNumberFormat="1" applyFont="1" applyFill="1" applyBorder="1" applyAlignment="1">
      <alignment horizontal="right" vertical="top"/>
    </xf>
    <xf numFmtId="0" fontId="91" fillId="0" borderId="49" xfId="2" applyFont="1" applyFill="1" applyBorder="1" applyAlignment="1">
      <alignment vertical="top" wrapText="1"/>
    </xf>
    <xf numFmtId="166" fontId="91" fillId="0" borderId="65" xfId="2" applyNumberFormat="1" applyFont="1" applyFill="1" applyBorder="1" applyAlignment="1">
      <alignment horizontal="right" vertical="top"/>
    </xf>
    <xf numFmtId="2" fontId="91" fillId="0" borderId="65" xfId="2" applyNumberFormat="1" applyFont="1" applyFill="1" applyBorder="1" applyAlignment="1">
      <alignment horizontal="center" vertical="center"/>
    </xf>
    <xf numFmtId="165" fontId="91" fillId="0" borderId="48" xfId="2" applyNumberFormat="1" applyFont="1" applyFill="1" applyBorder="1" applyAlignment="1">
      <alignment horizontal="center" vertical="center"/>
    </xf>
    <xf numFmtId="165" fontId="91" fillId="0" borderId="65" xfId="2" applyNumberFormat="1" applyFont="1" applyFill="1" applyBorder="1" applyAlignment="1">
      <alignment horizontal="center" vertical="center"/>
    </xf>
    <xf numFmtId="167" fontId="57" fillId="0" borderId="46" xfId="2" applyNumberFormat="1" applyFont="1" applyFill="1" applyBorder="1" applyAlignment="1">
      <alignment vertical="top" wrapText="1"/>
    </xf>
    <xf numFmtId="0" fontId="91" fillId="0" borderId="66" xfId="2" applyFont="1" applyFill="1" applyBorder="1" applyAlignment="1">
      <alignment vertical="top" wrapText="1"/>
    </xf>
    <xf numFmtId="167" fontId="91" fillId="0" borderId="65" xfId="2" applyNumberFormat="1" applyFont="1" applyFill="1" applyBorder="1" applyAlignment="1">
      <alignment vertical="top" wrapText="1"/>
    </xf>
    <xf numFmtId="166" fontId="91" fillId="0" borderId="66" xfId="2" applyNumberFormat="1" applyFont="1" applyFill="1" applyBorder="1" applyAlignment="1">
      <alignment horizontal="right" vertical="top"/>
    </xf>
    <xf numFmtId="2" fontId="91" fillId="0" borderId="67" xfId="2" applyNumberFormat="1" applyFont="1" applyFill="1" applyBorder="1" applyAlignment="1">
      <alignment horizontal="center" vertical="center"/>
    </xf>
    <xf numFmtId="2" fontId="91" fillId="0" borderId="51" xfId="2" applyNumberFormat="1" applyFont="1" applyFill="1" applyBorder="1" applyAlignment="1">
      <alignment horizontal="center" vertical="center" wrapText="1"/>
    </xf>
    <xf numFmtId="167" fontId="91" fillId="0" borderId="48" xfId="2" applyNumberFormat="1" applyFont="1" applyFill="1" applyBorder="1" applyAlignment="1">
      <alignment vertical="top" wrapText="1"/>
    </xf>
    <xf numFmtId="166" fontId="91" fillId="0" borderId="48" xfId="2" applyNumberFormat="1" applyFont="1" applyFill="1" applyBorder="1" applyAlignment="1">
      <alignment horizontal="right" vertical="top"/>
    </xf>
    <xf numFmtId="49" fontId="57" fillId="0" borderId="45" xfId="2" applyNumberFormat="1" applyFont="1" applyFill="1" applyBorder="1" applyAlignment="1">
      <alignment horizontal="center" vertical="top"/>
    </xf>
    <xf numFmtId="49" fontId="85" fillId="0" borderId="45" xfId="2" applyNumberFormat="1" applyFont="1" applyFill="1" applyBorder="1" applyAlignment="1">
      <alignment horizontal="center" vertical="top"/>
    </xf>
    <xf numFmtId="167" fontId="57" fillId="0" borderId="45" xfId="2" applyNumberFormat="1" applyFont="1" applyFill="1" applyBorder="1" applyAlignment="1">
      <alignment vertical="top" wrapText="1"/>
    </xf>
    <xf numFmtId="166" fontId="85" fillId="0" borderId="46" xfId="2" applyNumberFormat="1" applyFont="1" applyFill="1" applyBorder="1" applyAlignment="1">
      <alignment horizontal="right" vertical="top"/>
    </xf>
    <xf numFmtId="2" fontId="85" fillId="0" borderId="45" xfId="2" applyNumberFormat="1" applyFont="1" applyFill="1" applyBorder="1" applyAlignment="1">
      <alignment horizontal="center" vertical="center"/>
    </xf>
    <xf numFmtId="2" fontId="85" fillId="0" borderId="47" xfId="2" applyNumberFormat="1" applyFont="1" applyFill="1" applyBorder="1" applyAlignment="1">
      <alignment horizontal="center" vertical="center"/>
    </xf>
    <xf numFmtId="49" fontId="57" fillId="0" borderId="48" xfId="2" applyNumberFormat="1" applyFont="1" applyFill="1" applyBorder="1" applyAlignment="1">
      <alignment horizontal="center" vertical="top"/>
    </xf>
    <xf numFmtId="167" fontId="57" fillId="0" borderId="50" xfId="2" applyNumberFormat="1" applyFont="1" applyFill="1" applyBorder="1" applyAlignment="1">
      <alignment vertical="top" wrapText="1"/>
    </xf>
    <xf numFmtId="167" fontId="57" fillId="0" borderId="48" xfId="2" applyNumberFormat="1" applyFont="1" applyFill="1" applyBorder="1" applyAlignment="1">
      <alignment vertical="top" wrapText="1"/>
    </xf>
    <xf numFmtId="169" fontId="85" fillId="0" borderId="48" xfId="2" applyNumberFormat="1" applyFont="1" applyFill="1" applyBorder="1" applyAlignment="1">
      <alignment horizontal="center" vertical="center"/>
    </xf>
    <xf numFmtId="0" fontId="82" fillId="0" borderId="0" xfId="2" applyFont="1" applyFill="1" applyAlignment="1">
      <alignment vertical="center"/>
    </xf>
    <xf numFmtId="49" fontId="92" fillId="0" borderId="48" xfId="2" applyNumberFormat="1" applyFont="1" applyFill="1" applyBorder="1" applyAlignment="1">
      <alignment horizontal="center" vertical="top"/>
    </xf>
    <xf numFmtId="167" fontId="92" fillId="0" borderId="50" xfId="2" applyNumberFormat="1" applyFont="1" applyFill="1" applyBorder="1" applyAlignment="1">
      <alignment vertical="top" wrapText="1"/>
    </xf>
    <xf numFmtId="167" fontId="92" fillId="0" borderId="48" xfId="2" applyNumberFormat="1" applyFont="1" applyFill="1" applyBorder="1" applyAlignment="1">
      <alignment vertical="top" wrapText="1"/>
    </xf>
    <xf numFmtId="168" fontId="85" fillId="0" borderId="48" xfId="2" applyNumberFormat="1" applyFont="1" applyFill="1" applyBorder="1" applyAlignment="1">
      <alignment horizontal="center" vertical="center"/>
    </xf>
    <xf numFmtId="168" fontId="47" fillId="0" borderId="0" xfId="2" applyNumberFormat="1" applyFont="1" applyFill="1" applyAlignment="1">
      <alignment vertical="center"/>
    </xf>
    <xf numFmtId="0" fontId="57" fillId="0" borderId="53" xfId="2" applyFont="1" applyFill="1" applyBorder="1" applyAlignment="1">
      <alignment horizontal="justify" vertical="top" wrapText="1"/>
    </xf>
    <xf numFmtId="0" fontId="57" fillId="0" borderId="37" xfId="2" applyFont="1" applyFill="1" applyBorder="1" applyAlignment="1">
      <alignment horizontal="justify" vertical="top" wrapText="1"/>
    </xf>
    <xf numFmtId="49" fontId="93" fillId="3" borderId="5" xfId="2" applyNumberFormat="1" applyFont="1" applyFill="1" applyBorder="1" applyAlignment="1">
      <alignment horizontal="center" vertical="center" wrapText="1"/>
    </xf>
    <xf numFmtId="49" fontId="93" fillId="3" borderId="1" xfId="56" applyNumberFormat="1" applyFont="1" applyFill="1" applyBorder="1" applyAlignment="1">
      <alignment horizontal="center" vertical="center" wrapText="1"/>
    </xf>
    <xf numFmtId="49" fontId="85" fillId="0" borderId="50" xfId="2" applyNumberFormat="1" applyFont="1" applyFill="1" applyBorder="1" applyAlignment="1">
      <alignment horizontal="center" vertical="top"/>
    </xf>
    <xf numFmtId="49" fontId="57" fillId="0" borderId="65" xfId="2" applyNumberFormat="1" applyFont="1" applyFill="1" applyBorder="1" applyAlignment="1">
      <alignment horizontal="center" vertical="top"/>
    </xf>
    <xf numFmtId="167" fontId="57" fillId="0" borderId="65" xfId="2" applyNumberFormat="1" applyFont="1" applyFill="1" applyBorder="1" applyAlignment="1">
      <alignment vertical="top" wrapText="1"/>
    </xf>
    <xf numFmtId="2" fontId="85" fillId="0" borderId="67" xfId="2" applyNumberFormat="1" applyFont="1" applyFill="1" applyBorder="1" applyAlignment="1">
      <alignment horizontal="center" vertical="center" wrapText="1"/>
    </xf>
    <xf numFmtId="168" fontId="85" fillId="0" borderId="65" xfId="2" applyNumberFormat="1" applyFont="1" applyFill="1" applyBorder="1" applyAlignment="1">
      <alignment horizontal="center" vertical="center"/>
    </xf>
    <xf numFmtId="49" fontId="22" fillId="3" borderId="2" xfId="56" applyNumberFormat="1" applyFont="1" applyFill="1" applyBorder="1" applyAlignment="1">
      <alignment horizontal="center" vertical="center" wrapText="1"/>
    </xf>
    <xf numFmtId="49" fontId="93" fillId="3" borderId="3" xfId="56" applyNumberFormat="1" applyFont="1" applyFill="1" applyBorder="1" applyAlignment="1">
      <alignment horizontal="center" vertical="center" wrapText="1"/>
    </xf>
    <xf numFmtId="0" fontId="22" fillId="3" borderId="3" xfId="56" applyFont="1" applyFill="1" applyBorder="1" applyAlignment="1">
      <alignment horizontal="center" vertical="center" wrapText="1"/>
    </xf>
    <xf numFmtId="0" fontId="72" fillId="3" borderId="3" xfId="56" applyFont="1" applyFill="1" applyBorder="1" applyAlignment="1">
      <alignment horizontal="center" vertical="center" wrapText="1"/>
    </xf>
    <xf numFmtId="49" fontId="85" fillId="0" borderId="62" xfId="2" applyNumberFormat="1" applyFont="1" applyFill="1" applyBorder="1" applyAlignment="1">
      <alignment horizontal="center" vertical="top"/>
    </xf>
    <xf numFmtId="2" fontId="85" fillId="0" borderId="32" xfId="2" applyNumberFormat="1" applyFont="1" applyFill="1" applyBorder="1" applyAlignment="1">
      <alignment horizontal="center" vertical="center"/>
    </xf>
    <xf numFmtId="2" fontId="85" fillId="0" borderId="63" xfId="2" applyNumberFormat="1" applyFont="1" applyFill="1" applyBorder="1" applyAlignment="1">
      <alignment horizontal="center" vertical="center"/>
    </xf>
    <xf numFmtId="2" fontId="56" fillId="0" borderId="63" xfId="2" applyNumberFormat="1" applyFont="1" applyFill="1" applyBorder="1" applyAlignment="1">
      <alignment horizontal="center" vertical="center" wrapText="1"/>
    </xf>
    <xf numFmtId="165" fontId="85" fillId="0" borderId="32" xfId="2" applyNumberFormat="1" applyFont="1" applyFill="1" applyBorder="1" applyAlignment="1">
      <alignment horizontal="center" vertical="center"/>
    </xf>
    <xf numFmtId="168" fontId="85" fillId="0" borderId="32" xfId="2" applyNumberFormat="1" applyFont="1" applyFill="1" applyBorder="1" applyAlignment="1">
      <alignment horizontal="center" vertical="center"/>
    </xf>
    <xf numFmtId="49" fontId="22" fillId="3" borderId="7" xfId="56" applyNumberFormat="1" applyFont="1" applyFill="1" applyBorder="1" applyAlignment="1">
      <alignment horizontal="center" vertical="center" wrapText="1"/>
    </xf>
    <xf numFmtId="49" fontId="93" fillId="3" borderId="8" xfId="56" applyNumberFormat="1" applyFont="1" applyFill="1" applyBorder="1" applyAlignment="1">
      <alignment horizontal="center" vertical="center" wrapText="1"/>
    </xf>
    <xf numFmtId="0" fontId="22" fillId="3" borderId="8" xfId="56" applyFont="1" applyFill="1" applyBorder="1" applyAlignment="1">
      <alignment horizontal="center" vertical="center" wrapText="1"/>
    </xf>
    <xf numFmtId="0" fontId="72" fillId="3" borderId="8" xfId="56" applyFont="1" applyFill="1" applyBorder="1" applyAlignment="1">
      <alignment horizontal="center" vertical="center" wrapText="1"/>
    </xf>
    <xf numFmtId="49" fontId="85" fillId="0" borderId="68" xfId="2" applyNumberFormat="1" applyFont="1" applyFill="1" applyBorder="1" applyAlignment="1">
      <alignment horizontal="center" vertical="top"/>
    </xf>
    <xf numFmtId="2" fontId="85" fillId="0" borderId="36" xfId="2" applyNumberFormat="1" applyFont="1" applyFill="1" applyBorder="1" applyAlignment="1">
      <alignment horizontal="center" vertical="center"/>
    </xf>
    <xf numFmtId="2" fontId="85" fillId="0" borderId="69" xfId="2" applyNumberFormat="1" applyFont="1" applyFill="1" applyBorder="1" applyAlignment="1">
      <alignment horizontal="center" vertical="center"/>
    </xf>
    <xf numFmtId="2" fontId="56" fillId="0" borderId="69" xfId="2" applyNumberFormat="1" applyFont="1" applyFill="1" applyBorder="1" applyAlignment="1">
      <alignment horizontal="center" vertical="center" wrapText="1"/>
    </xf>
    <xf numFmtId="165" fontId="85" fillId="0" borderId="36" xfId="2" applyNumberFormat="1" applyFont="1" applyFill="1" applyBorder="1" applyAlignment="1">
      <alignment horizontal="center" vertical="center"/>
    </xf>
    <xf numFmtId="168" fontId="85" fillId="0" borderId="36" xfId="2" applyNumberFormat="1" applyFont="1" applyFill="1" applyBorder="1" applyAlignment="1">
      <alignment horizontal="center" vertical="center"/>
    </xf>
    <xf numFmtId="166" fontId="85" fillId="0" borderId="45" xfId="2" applyNumberFormat="1" applyFont="1" applyFill="1" applyBorder="1" applyAlignment="1">
      <alignment horizontal="right" vertical="top"/>
    </xf>
    <xf numFmtId="168" fontId="85" fillId="0" borderId="45" xfId="2" applyNumberFormat="1" applyFont="1" applyFill="1" applyBorder="1" applyAlignment="1">
      <alignment horizontal="center" vertical="center"/>
    </xf>
    <xf numFmtId="0" fontId="93" fillId="3" borderId="1" xfId="2" applyFont="1" applyFill="1" applyBorder="1" applyAlignment="1">
      <alignment horizontal="left" vertical="center" wrapText="1"/>
    </xf>
    <xf numFmtId="166" fontId="85" fillId="0" borderId="48" xfId="2" applyNumberFormat="1" applyFont="1" applyFill="1" applyBorder="1" applyAlignment="1">
      <alignment horizontal="right" vertical="center"/>
    </xf>
    <xf numFmtId="2" fontId="85" fillId="3" borderId="48" xfId="2" applyNumberFormat="1" applyFont="1" applyFill="1" applyBorder="1" applyAlignment="1">
      <alignment horizontal="center" vertical="center"/>
    </xf>
    <xf numFmtId="2" fontId="85" fillId="3" borderId="51" xfId="2" applyNumberFormat="1" applyFont="1" applyFill="1" applyBorder="1" applyAlignment="1">
      <alignment horizontal="center" vertical="center"/>
    </xf>
    <xf numFmtId="49" fontId="56" fillId="0" borderId="48" xfId="2" applyNumberFormat="1" applyFont="1" applyFill="1" applyBorder="1" applyAlignment="1">
      <alignment horizontal="center" vertical="top"/>
    </xf>
    <xf numFmtId="167" fontId="56" fillId="0" borderId="48" xfId="2" applyNumberFormat="1" applyFont="1" applyFill="1" applyBorder="1" applyAlignment="1">
      <alignment vertical="top" wrapText="1"/>
    </xf>
    <xf numFmtId="2" fontId="56" fillId="0" borderId="51" xfId="2" applyNumberFormat="1" applyFont="1" applyFill="1" applyBorder="1" applyAlignment="1">
      <alignment horizontal="center" vertical="center" wrapText="1"/>
    </xf>
    <xf numFmtId="2" fontId="85" fillId="0" borderId="48" xfId="2" applyNumberFormat="1" applyFont="1" applyFill="1" applyBorder="1" applyAlignment="1">
      <alignment horizontal="right" vertical="top"/>
    </xf>
    <xf numFmtId="2" fontId="85" fillId="0" borderId="51" xfId="2" applyNumberFormat="1" applyFont="1" applyFill="1" applyBorder="1" applyAlignment="1">
      <alignment horizontal="right" vertical="top"/>
    </xf>
    <xf numFmtId="2" fontId="85" fillId="0" borderId="51" xfId="2" applyNumberFormat="1" applyFont="1" applyFill="1" applyBorder="1" applyAlignment="1">
      <alignment horizontal="right" vertical="top" wrapText="1"/>
    </xf>
    <xf numFmtId="168" fontId="85" fillId="0" borderId="48" xfId="2" applyNumberFormat="1" applyFont="1" applyFill="1" applyBorder="1" applyAlignment="1">
      <alignment horizontal="right" vertical="top"/>
    </xf>
    <xf numFmtId="2" fontId="91" fillId="0" borderId="48" xfId="2" applyNumberFormat="1" applyFont="1" applyFill="1" applyBorder="1" applyAlignment="1">
      <alignment horizontal="right" vertical="top"/>
    </xf>
    <xf numFmtId="165" fontId="91" fillId="0" borderId="48" xfId="2" applyNumberFormat="1" applyFont="1" applyFill="1" applyBorder="1" applyAlignment="1">
      <alignment horizontal="right" vertical="top"/>
    </xf>
    <xf numFmtId="168" fontId="91" fillId="0" borderId="48" xfId="2" applyNumberFormat="1" applyFont="1" applyFill="1" applyBorder="1" applyAlignment="1">
      <alignment horizontal="right" vertical="top"/>
    </xf>
    <xf numFmtId="165" fontId="91" fillId="0" borderId="50" xfId="2" applyNumberFormat="1" applyFont="1" applyFill="1" applyBorder="1" applyAlignment="1">
      <alignment horizontal="right" vertical="top"/>
    </xf>
    <xf numFmtId="2" fontId="91" fillId="0" borderId="51" xfId="2" applyNumberFormat="1" applyFont="1" applyFill="1" applyBorder="1" applyAlignment="1">
      <alignment horizontal="right" vertical="top"/>
    </xf>
    <xf numFmtId="165" fontId="91" fillId="0" borderId="51" xfId="2" applyNumberFormat="1" applyFont="1" applyFill="1" applyBorder="1" applyAlignment="1">
      <alignment horizontal="right" vertical="top"/>
    </xf>
    <xf numFmtId="168" fontId="91" fillId="0" borderId="51" xfId="2" applyNumberFormat="1" applyFont="1" applyFill="1" applyBorder="1" applyAlignment="1">
      <alignment horizontal="right" vertical="top"/>
    </xf>
    <xf numFmtId="165" fontId="85" fillId="0" borderId="51" xfId="2" applyNumberFormat="1" applyFont="1" applyFill="1" applyBorder="1" applyAlignment="1">
      <alignment horizontal="right" vertical="top"/>
    </xf>
    <xf numFmtId="168" fontId="85" fillId="0" borderId="51" xfId="2" applyNumberFormat="1" applyFont="1" applyFill="1" applyBorder="1" applyAlignment="1">
      <alignment horizontal="right" vertical="top"/>
    </xf>
    <xf numFmtId="2" fontId="85" fillId="0" borderId="65" xfId="2" applyNumberFormat="1" applyFont="1" applyFill="1" applyBorder="1" applyAlignment="1">
      <alignment horizontal="right" vertical="top"/>
    </xf>
    <xf numFmtId="2" fontId="85" fillId="0" borderId="67" xfId="2" applyNumberFormat="1" applyFont="1" applyFill="1" applyBorder="1" applyAlignment="1">
      <alignment horizontal="right" vertical="top"/>
    </xf>
    <xf numFmtId="165" fontId="85" fillId="0" borderId="67" xfId="2" applyNumberFormat="1" applyFont="1" applyFill="1" applyBorder="1" applyAlignment="1">
      <alignment horizontal="right" vertical="top"/>
    </xf>
    <xf numFmtId="168" fontId="85" fillId="0" borderId="67" xfId="2" applyNumberFormat="1" applyFont="1" applyFill="1" applyBorder="1" applyAlignment="1">
      <alignment horizontal="right" vertical="top"/>
    </xf>
    <xf numFmtId="49" fontId="56" fillId="0" borderId="39" xfId="2" applyNumberFormat="1" applyFont="1" applyFill="1" applyBorder="1" applyAlignment="1">
      <alignment horizontal="center" vertical="center"/>
    </xf>
    <xf numFmtId="166" fontId="95" fillId="0" borderId="42" xfId="2" applyNumberFormat="1" applyFont="1" applyFill="1" applyBorder="1" applyAlignment="1">
      <alignment horizontal="center" vertical="top"/>
    </xf>
    <xf numFmtId="166" fontId="56" fillId="0" borderId="39" xfId="2" applyNumberFormat="1" applyFont="1" applyFill="1" applyBorder="1" applyAlignment="1">
      <alignment horizontal="center" vertical="center"/>
    </xf>
    <xf numFmtId="167" fontId="56" fillId="0" borderId="39" xfId="2" applyNumberFormat="1" applyFont="1" applyFill="1" applyBorder="1" applyAlignment="1" applyProtection="1">
      <alignment horizontal="center" vertical="center"/>
      <protection locked="0"/>
    </xf>
    <xf numFmtId="2" fontId="56" fillId="0" borderId="39" xfId="2" applyNumberFormat="1" applyFont="1" applyFill="1" applyBorder="1" applyAlignment="1" applyProtection="1">
      <alignment horizontal="center" vertical="center"/>
      <protection locked="0"/>
    </xf>
    <xf numFmtId="2" fontId="96" fillId="0" borderId="39" xfId="2" applyNumberFormat="1" applyFont="1" applyFill="1" applyBorder="1" applyAlignment="1" applyProtection="1">
      <alignment horizontal="center" vertical="top"/>
      <protection locked="0"/>
    </xf>
    <xf numFmtId="166" fontId="96" fillId="0" borderId="39" xfId="2" applyNumberFormat="1" applyFont="1" applyFill="1" applyBorder="1" applyAlignment="1" applyProtection="1">
      <alignment horizontal="right" vertical="top"/>
      <protection locked="0"/>
    </xf>
    <xf numFmtId="169" fontId="96" fillId="0" borderId="39" xfId="2" applyNumberFormat="1" applyFont="1" applyFill="1" applyBorder="1" applyAlignment="1" applyProtection="1">
      <alignment horizontal="right" vertical="top"/>
      <protection locked="0"/>
    </xf>
    <xf numFmtId="165" fontId="96" fillId="0" borderId="39" xfId="2" applyNumberFormat="1" applyFont="1" applyFill="1" applyBorder="1" applyAlignment="1" applyProtection="1">
      <alignment horizontal="right" vertical="top"/>
      <protection locked="0"/>
    </xf>
    <xf numFmtId="4" fontId="96" fillId="0" borderId="39" xfId="2" applyNumberFormat="1" applyFont="1" applyFill="1" applyBorder="1" applyAlignment="1" applyProtection="1">
      <alignment horizontal="right" vertical="top"/>
      <protection locked="0"/>
    </xf>
    <xf numFmtId="4" fontId="56" fillId="0" borderId="39" xfId="2" applyNumberFormat="1" applyFont="1" applyFill="1" applyBorder="1" applyAlignment="1" applyProtection="1">
      <alignment horizontal="center" vertical="center"/>
      <protection locked="0"/>
    </xf>
    <xf numFmtId="166" fontId="87" fillId="0" borderId="0" xfId="2" applyNumberFormat="1" applyFont="1" applyFill="1" applyAlignment="1">
      <alignment vertical="center"/>
    </xf>
    <xf numFmtId="166" fontId="47" fillId="0" borderId="0" xfId="2" applyNumberFormat="1" applyFont="1" applyFill="1" applyAlignment="1">
      <alignment vertical="center"/>
    </xf>
    <xf numFmtId="166" fontId="53" fillId="0" borderId="0" xfId="2" applyNumberFormat="1" applyFont="1" applyFill="1" applyAlignment="1">
      <alignment vertical="center"/>
    </xf>
    <xf numFmtId="0" fontId="14" fillId="0" borderId="0" xfId="2" applyAlignment="1">
      <alignment vertical="center"/>
    </xf>
    <xf numFmtId="0" fontId="80" fillId="0" borderId="0" xfId="2" applyFont="1" applyFill="1" applyAlignment="1">
      <alignment vertical="center"/>
    </xf>
    <xf numFmtId="0" fontId="97" fillId="0" borderId="0" xfId="2" applyFont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0" fontId="98" fillId="0" borderId="11" xfId="2" applyFont="1" applyBorder="1" applyAlignment="1">
      <alignment horizontal="center" vertical="center" wrapText="1"/>
    </xf>
    <xf numFmtId="0" fontId="98" fillId="0" borderId="70" xfId="2" applyFont="1" applyBorder="1" applyAlignment="1">
      <alignment horizontal="center" vertical="center" wrapText="1"/>
    </xf>
    <xf numFmtId="0" fontId="99" fillId="0" borderId="11" xfId="2" applyFont="1" applyBorder="1" applyAlignment="1">
      <alignment horizontal="center" vertical="center"/>
    </xf>
    <xf numFmtId="0" fontId="99" fillId="0" borderId="16" xfId="2" applyFont="1" applyBorder="1" applyAlignment="1">
      <alignment horizontal="center" vertical="center"/>
    </xf>
    <xf numFmtId="0" fontId="99" fillId="0" borderId="39" xfId="2" applyFont="1" applyBorder="1" applyAlignment="1">
      <alignment horizontal="center" vertical="center"/>
    </xf>
    <xf numFmtId="0" fontId="19" fillId="3" borderId="21" xfId="2" applyFont="1" applyFill="1" applyBorder="1"/>
    <xf numFmtId="1" fontId="19" fillId="3" borderId="21" xfId="2" applyNumberFormat="1" applyFont="1" applyFill="1" applyBorder="1" applyAlignment="1">
      <alignment horizontal="center" vertical="center"/>
    </xf>
    <xf numFmtId="1" fontId="19" fillId="3" borderId="71" xfId="2" applyNumberFormat="1" applyFont="1" applyFill="1" applyBorder="1" applyAlignment="1">
      <alignment horizontal="center" vertical="center"/>
    </xf>
    <xf numFmtId="0" fontId="14" fillId="0" borderId="21" xfId="2" applyBorder="1"/>
    <xf numFmtId="0" fontId="14" fillId="0" borderId="14" xfId="2" applyBorder="1"/>
    <xf numFmtId="0" fontId="14" fillId="0" borderId="59" xfId="2" applyBorder="1"/>
    <xf numFmtId="0" fontId="14" fillId="0" borderId="45" xfId="2" applyBorder="1"/>
    <xf numFmtId="0" fontId="19" fillId="0" borderId="1" xfId="2" applyFont="1" applyBorder="1" applyAlignment="1">
      <alignment horizontal="center"/>
    </xf>
    <xf numFmtId="0" fontId="19" fillId="0" borderId="6" xfId="2" applyFont="1" applyBorder="1" applyAlignment="1">
      <alignment horizontal="center"/>
    </xf>
    <xf numFmtId="0" fontId="19" fillId="3" borderId="1" xfId="2" applyFont="1" applyFill="1" applyBorder="1" applyAlignment="1">
      <alignment horizontal="center"/>
    </xf>
    <xf numFmtId="168" fontId="19" fillId="0" borderId="21" xfId="2" applyNumberFormat="1" applyFont="1" applyBorder="1"/>
    <xf numFmtId="0" fontId="19" fillId="0" borderId="4" xfId="2" applyFont="1" applyBorder="1"/>
    <xf numFmtId="168" fontId="19" fillId="0" borderId="48" xfId="2" applyNumberFormat="1" applyFont="1" applyBorder="1"/>
    <xf numFmtId="0" fontId="98" fillId="3" borderId="5" xfId="2" applyFont="1" applyFill="1" applyBorder="1" applyAlignment="1">
      <alignment horizontal="left"/>
    </xf>
    <xf numFmtId="0" fontId="98" fillId="3" borderId="1" xfId="2" applyFont="1" applyFill="1" applyBorder="1" applyAlignment="1">
      <alignment horizontal="left"/>
    </xf>
    <xf numFmtId="0" fontId="19" fillId="3" borderId="1" xfId="2" applyFont="1" applyFill="1" applyBorder="1"/>
    <xf numFmtId="0" fontId="19" fillId="0" borderId="6" xfId="2" applyFont="1" applyBorder="1"/>
    <xf numFmtId="0" fontId="19" fillId="3" borderId="49" xfId="2" applyFont="1" applyFill="1" applyBorder="1" applyAlignment="1">
      <alignment horizontal="left"/>
    </xf>
    <xf numFmtId="0" fontId="19" fillId="3" borderId="50" xfId="2" applyFont="1" applyFill="1" applyBorder="1" applyAlignment="1">
      <alignment horizontal="left"/>
    </xf>
    <xf numFmtId="0" fontId="19" fillId="3" borderId="58" xfId="2" applyFont="1" applyFill="1" applyBorder="1" applyAlignment="1">
      <alignment horizontal="left"/>
    </xf>
    <xf numFmtId="0" fontId="19" fillId="3" borderId="13" xfId="2" applyFont="1" applyFill="1" applyBorder="1"/>
    <xf numFmtId="0" fontId="19" fillId="0" borderId="5" xfId="2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9" fillId="3" borderId="5" xfId="2" applyFont="1" applyFill="1" applyBorder="1" applyAlignment="1">
      <alignment horizontal="left"/>
    </xf>
    <xf numFmtId="0" fontId="19" fillId="3" borderId="1" xfId="2" applyFont="1" applyFill="1" applyBorder="1" applyAlignment="1">
      <alignment horizontal="left"/>
    </xf>
    <xf numFmtId="0" fontId="19" fillId="0" borderId="50" xfId="2" applyFont="1" applyFill="1" applyBorder="1" applyAlignment="1">
      <alignment horizontal="left"/>
    </xf>
    <xf numFmtId="0" fontId="19" fillId="0" borderId="58" xfId="2" applyFont="1" applyFill="1" applyBorder="1" applyAlignment="1">
      <alignment horizontal="left"/>
    </xf>
    <xf numFmtId="0" fontId="19" fillId="21" borderId="13" xfId="2" applyFont="1" applyFill="1" applyBorder="1"/>
    <xf numFmtId="0" fontId="19" fillId="0" borderId="6" xfId="2" applyFont="1" applyBorder="1" applyAlignment="1">
      <alignment horizontal="center" wrapText="1"/>
    </xf>
    <xf numFmtId="0" fontId="19" fillId="3" borderId="72" xfId="2" applyFont="1" applyFill="1" applyBorder="1" applyAlignment="1">
      <alignment horizontal="left"/>
    </xf>
    <xf numFmtId="0" fontId="19" fillId="3" borderId="66" xfId="2" applyFont="1" applyFill="1" applyBorder="1" applyAlignment="1">
      <alignment horizontal="left"/>
    </xf>
    <xf numFmtId="0" fontId="19" fillId="3" borderId="61" xfId="2" applyFont="1" applyFill="1" applyBorder="1" applyAlignment="1">
      <alignment horizontal="left"/>
    </xf>
    <xf numFmtId="0" fontId="19" fillId="0" borderId="13" xfId="2" applyFont="1" applyBorder="1" applyAlignment="1">
      <alignment horizontal="center"/>
    </xf>
    <xf numFmtId="168" fontId="19" fillId="0" borderId="14" xfId="2" applyNumberFormat="1" applyFont="1" applyBorder="1"/>
    <xf numFmtId="0" fontId="19" fillId="0" borderId="15" xfId="2" applyFont="1" applyBorder="1"/>
    <xf numFmtId="168" fontId="19" fillId="0" borderId="65" xfId="2" applyNumberFormat="1" applyFont="1" applyBorder="1"/>
    <xf numFmtId="0" fontId="19" fillId="0" borderId="18" xfId="2" applyFont="1" applyBorder="1"/>
    <xf numFmtId="0" fontId="19" fillId="0" borderId="18" xfId="2" applyFont="1" applyBorder="1" applyAlignment="1">
      <alignment horizontal="center"/>
    </xf>
    <xf numFmtId="168" fontId="19" fillId="0" borderId="18" xfId="2" applyNumberFormat="1" applyFont="1" applyBorder="1"/>
    <xf numFmtId="0" fontId="19" fillId="0" borderId="19" xfId="2" applyFont="1" applyBorder="1"/>
    <xf numFmtId="168" fontId="19" fillId="0" borderId="39" xfId="2" applyNumberFormat="1" applyFont="1" applyBorder="1"/>
    <xf numFmtId="0" fontId="19" fillId="4" borderId="18" xfId="2" applyFont="1" applyFill="1" applyBorder="1"/>
    <xf numFmtId="0" fontId="19" fillId="4" borderId="18" xfId="2" applyFont="1" applyFill="1" applyBorder="1" applyAlignment="1">
      <alignment horizontal="center"/>
    </xf>
    <xf numFmtId="168" fontId="19" fillId="4" borderId="18" xfId="2" applyNumberFormat="1" applyFont="1" applyFill="1" applyBorder="1"/>
    <xf numFmtId="0" fontId="19" fillId="4" borderId="19" xfId="2" applyFont="1" applyFill="1" applyBorder="1"/>
    <xf numFmtId="168" fontId="19" fillId="4" borderId="39" xfId="2" applyNumberFormat="1" applyFont="1" applyFill="1" applyBorder="1"/>
    <xf numFmtId="0" fontId="19" fillId="0" borderId="73" xfId="2" applyFont="1" applyBorder="1"/>
    <xf numFmtId="0" fontId="19" fillId="0" borderId="56" xfId="2" applyFont="1" applyBorder="1"/>
    <xf numFmtId="0" fontId="19" fillId="0" borderId="74" xfId="2" applyFont="1" applyBorder="1" applyAlignment="1">
      <alignment horizontal="center"/>
    </xf>
    <xf numFmtId="0" fontId="19" fillId="0" borderId="38" xfId="2" applyFont="1" applyBorder="1" applyAlignment="1">
      <alignment horizontal="center" vertical="center"/>
    </xf>
    <xf numFmtId="0" fontId="19" fillId="0" borderId="14" xfId="2" applyFont="1" applyBorder="1"/>
    <xf numFmtId="0" fontId="19" fillId="0" borderId="22" xfId="2" applyFont="1" applyBorder="1"/>
    <xf numFmtId="168" fontId="19" fillId="0" borderId="45" xfId="2" applyNumberFormat="1" applyFont="1" applyBorder="1"/>
    <xf numFmtId="0" fontId="98" fillId="0" borderId="41" xfId="2" applyFont="1" applyBorder="1" applyAlignment="1">
      <alignment horizontal="left" vertical="center"/>
    </xf>
    <xf numFmtId="0" fontId="98" fillId="0" borderId="42" xfId="2" applyFont="1" applyBorder="1" applyAlignment="1">
      <alignment horizontal="left" vertical="center"/>
    </xf>
    <xf numFmtId="0" fontId="98" fillId="0" borderId="42" xfId="2" applyFont="1" applyBorder="1" applyAlignment="1">
      <alignment horizontal="center" vertical="center"/>
    </xf>
    <xf numFmtId="0" fontId="100" fillId="0" borderId="14" xfId="2" applyFont="1" applyBorder="1" applyAlignment="1">
      <alignment horizontal="center"/>
    </xf>
    <xf numFmtId="0" fontId="100" fillId="0" borderId="15" xfId="2" applyFont="1" applyBorder="1" applyAlignment="1">
      <alignment horizontal="center"/>
    </xf>
    <xf numFmtId="0" fontId="19" fillId="0" borderId="21" xfId="2" applyFont="1" applyFill="1" applyBorder="1"/>
    <xf numFmtId="0" fontId="19" fillId="0" borderId="2" xfId="2" applyFont="1" applyBorder="1" applyAlignment="1">
      <alignment horizontal="center"/>
    </xf>
    <xf numFmtId="168" fontId="19" fillId="0" borderId="3" xfId="2" applyNumberFormat="1" applyFont="1" applyBorder="1"/>
    <xf numFmtId="0" fontId="19" fillId="0" borderId="1" xfId="2" applyFont="1" applyBorder="1"/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0" fontId="19" fillId="0" borderId="15" xfId="2" applyFont="1" applyBorder="1" applyAlignment="1">
      <alignment horizontal="center"/>
    </xf>
    <xf numFmtId="0" fontId="19" fillId="3" borderId="52" xfId="2" applyFont="1" applyFill="1" applyBorder="1" applyAlignment="1">
      <alignment horizontal="left"/>
    </xf>
    <xf numFmtId="0" fontId="19" fillId="3" borderId="0" xfId="2" applyFont="1" applyFill="1" applyBorder="1" applyAlignment="1">
      <alignment horizontal="left"/>
    </xf>
    <xf numFmtId="0" fontId="19" fillId="3" borderId="73" xfId="2" applyFont="1" applyFill="1" applyBorder="1" applyAlignment="1">
      <alignment horizontal="left"/>
    </xf>
    <xf numFmtId="0" fontId="19" fillId="0" borderId="13" xfId="2" applyFont="1" applyBorder="1"/>
    <xf numFmtId="0" fontId="19" fillId="4" borderId="64" xfId="2" applyFont="1" applyFill="1" applyBorder="1" applyAlignment="1">
      <alignment horizontal="center"/>
    </xf>
    <xf numFmtId="1" fontId="98" fillId="4" borderId="17" xfId="2" applyNumberFormat="1" applyFont="1" applyFill="1" applyBorder="1" applyAlignment="1">
      <alignment horizontal="center"/>
    </xf>
    <xf numFmtId="0" fontId="98" fillId="4" borderId="41" xfId="2" applyFont="1" applyFill="1" applyBorder="1" applyAlignment="1">
      <alignment horizontal="left"/>
    </xf>
    <xf numFmtId="0" fontId="98" fillId="4" borderId="42" xfId="2" applyFont="1" applyFill="1" applyBorder="1" applyAlignment="1">
      <alignment horizontal="center"/>
    </xf>
    <xf numFmtId="0" fontId="19" fillId="4" borderId="42" xfId="2" applyFont="1" applyFill="1" applyBorder="1"/>
    <xf numFmtId="0" fontId="19" fillId="0" borderId="21" xfId="2" applyFont="1" applyBorder="1"/>
    <xf numFmtId="0" fontId="19" fillId="0" borderId="21" xfId="2" applyFont="1" applyFill="1" applyBorder="1" applyAlignment="1">
      <alignment horizontal="center"/>
    </xf>
    <xf numFmtId="0" fontId="19" fillId="3" borderId="22" xfId="2" applyFont="1" applyFill="1" applyBorder="1" applyAlignment="1">
      <alignment horizontal="center"/>
    </xf>
    <xf numFmtId="0" fontId="19" fillId="3" borderId="21" xfId="2" applyFont="1" applyFill="1" applyBorder="1" applyAlignment="1">
      <alignment horizontal="center"/>
    </xf>
    <xf numFmtId="168" fontId="19" fillId="22" borderId="21" xfId="2" applyNumberFormat="1" applyFont="1" applyFill="1" applyBorder="1"/>
    <xf numFmtId="0" fontId="19" fillId="3" borderId="22" xfId="2" applyFont="1" applyFill="1" applyBorder="1"/>
    <xf numFmtId="0" fontId="19" fillId="0" borderId="44" xfId="2" applyFont="1" applyBorder="1" applyAlignment="1">
      <alignment horizontal="left"/>
    </xf>
    <xf numFmtId="0" fontId="19" fillId="0" borderId="46" xfId="2" applyFont="1" applyBorder="1" applyAlignment="1">
      <alignment horizontal="left"/>
    </xf>
    <xf numFmtId="0" fontId="19" fillId="0" borderId="75" xfId="2" applyFont="1" applyBorder="1" applyAlignment="1">
      <alignment horizontal="left"/>
    </xf>
    <xf numFmtId="0" fontId="19" fillId="0" borderId="1" xfId="2" applyFont="1" applyFill="1" applyBorder="1" applyAlignment="1">
      <alignment horizontal="center"/>
    </xf>
    <xf numFmtId="0" fontId="19" fillId="3" borderId="6" xfId="2" applyFont="1" applyFill="1" applyBorder="1" applyAlignment="1">
      <alignment horizontal="center"/>
    </xf>
    <xf numFmtId="0" fontId="19" fillId="0" borderId="49" xfId="2" applyFont="1" applyBorder="1" applyAlignment="1">
      <alignment horizontal="left"/>
    </xf>
    <xf numFmtId="0" fontId="19" fillId="0" borderId="50" xfId="2" applyFont="1" applyBorder="1" applyAlignment="1">
      <alignment horizontal="left"/>
    </xf>
    <xf numFmtId="0" fontId="19" fillId="0" borderId="58" xfId="2" applyFont="1" applyBorder="1" applyAlignment="1">
      <alignment horizontal="left"/>
    </xf>
    <xf numFmtId="0" fontId="19" fillId="0" borderId="52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19" fillId="0" borderId="73" xfId="2" applyFont="1" applyBorder="1" applyAlignment="1">
      <alignment horizontal="left"/>
    </xf>
    <xf numFmtId="0" fontId="62" fillId="0" borderId="1" xfId="2" applyFont="1" applyFill="1" applyBorder="1" applyAlignment="1">
      <alignment horizontal="center"/>
    </xf>
    <xf numFmtId="0" fontId="62" fillId="3" borderId="6" xfId="2" applyFont="1" applyFill="1" applyBorder="1" applyAlignment="1">
      <alignment horizontal="center"/>
    </xf>
    <xf numFmtId="0" fontId="62" fillId="3" borderId="1" xfId="2" applyFont="1" applyFill="1" applyBorder="1" applyAlignment="1">
      <alignment horizontal="center"/>
    </xf>
    <xf numFmtId="0" fontId="19" fillId="3" borderId="1" xfId="2" applyFont="1" applyFill="1" applyBorder="1" applyAlignment="1">
      <alignment horizontal="center" wrapText="1"/>
    </xf>
    <xf numFmtId="0" fontId="19" fillId="3" borderId="57" xfId="2" applyFont="1" applyFill="1" applyBorder="1" applyAlignment="1">
      <alignment horizontal="center" wrapText="1"/>
    </xf>
    <xf numFmtId="0" fontId="19" fillId="3" borderId="13" xfId="2" applyFont="1" applyFill="1" applyBorder="1" applyAlignment="1">
      <alignment horizontal="center"/>
    </xf>
    <xf numFmtId="0" fontId="19" fillId="3" borderId="55" xfId="2" applyFont="1" applyFill="1" applyBorder="1" applyAlignment="1">
      <alignment horizontal="center"/>
    </xf>
    <xf numFmtId="168" fontId="19" fillId="0" borderId="1" xfId="2" applyNumberFormat="1" applyFont="1" applyBorder="1"/>
    <xf numFmtId="0" fontId="19" fillId="0" borderId="14" xfId="2" applyFont="1" applyBorder="1" applyAlignment="1">
      <alignment horizontal="center"/>
    </xf>
    <xf numFmtId="0" fontId="19" fillId="0" borderId="56" xfId="2" applyFont="1" applyBorder="1" applyAlignment="1">
      <alignment horizontal="center"/>
    </xf>
    <xf numFmtId="0" fontId="19" fillId="3" borderId="14" xfId="2" applyFont="1" applyFill="1" applyBorder="1" applyAlignment="1">
      <alignment horizontal="center"/>
    </xf>
    <xf numFmtId="0" fontId="19" fillId="0" borderId="59" xfId="2" applyFont="1" applyBorder="1"/>
    <xf numFmtId="168" fontId="19" fillId="0" borderId="53" xfId="2" applyNumberFormat="1" applyFont="1" applyBorder="1"/>
    <xf numFmtId="0" fontId="98" fillId="4" borderId="31" xfId="2" applyFont="1" applyFill="1" applyBorder="1" applyAlignment="1"/>
    <xf numFmtId="0" fontId="98" fillId="4" borderId="60" xfId="2" applyFont="1" applyFill="1" applyBorder="1" applyAlignment="1"/>
    <xf numFmtId="0" fontId="98" fillId="4" borderId="17" xfId="2" applyFont="1" applyFill="1" applyBorder="1" applyAlignment="1"/>
    <xf numFmtId="0" fontId="19" fillId="4" borderId="64" xfId="2" applyFont="1" applyFill="1" applyBorder="1"/>
    <xf numFmtId="1" fontId="19" fillId="3" borderId="14" xfId="2" applyNumberFormat="1" applyFont="1" applyFill="1" applyBorder="1" applyAlignment="1">
      <alignment horizontal="center" vertical="center"/>
    </xf>
    <xf numFmtId="1" fontId="19" fillId="3" borderId="59" xfId="2" applyNumberFormat="1" applyFont="1" applyFill="1" applyBorder="1" applyAlignment="1">
      <alignment horizontal="center" vertical="center"/>
    </xf>
    <xf numFmtId="1" fontId="19" fillId="3" borderId="1" xfId="2" applyNumberFormat="1" applyFont="1" applyFill="1" applyBorder="1" applyAlignment="1">
      <alignment horizontal="center" vertical="center"/>
    </xf>
    <xf numFmtId="1" fontId="19" fillId="3" borderId="13" xfId="2" applyNumberFormat="1" applyFont="1" applyFill="1" applyBorder="1" applyAlignment="1">
      <alignment horizontal="center" vertical="center"/>
    </xf>
    <xf numFmtId="1" fontId="19" fillId="3" borderId="15" xfId="2" applyNumberFormat="1" applyFont="1" applyFill="1" applyBorder="1" applyAlignment="1">
      <alignment horizontal="center" vertical="center"/>
    </xf>
    <xf numFmtId="0" fontId="18" fillId="0" borderId="13" xfId="2" applyFont="1" applyBorder="1" applyAlignment="1">
      <alignment horizontal="center"/>
    </xf>
    <xf numFmtId="1" fontId="19" fillId="0" borderId="6" xfId="2" applyNumberFormat="1" applyFont="1" applyBorder="1" applyAlignment="1">
      <alignment horizontal="center" vertical="center"/>
    </xf>
    <xf numFmtId="0" fontId="18" fillId="0" borderId="61" xfId="2" applyFont="1" applyBorder="1" applyAlignment="1">
      <alignment horizontal="center"/>
    </xf>
    <xf numFmtId="1" fontId="19" fillId="0" borderId="59" xfId="2" applyNumberFormat="1" applyFont="1" applyBorder="1" applyAlignment="1">
      <alignment horizontal="center" vertical="center"/>
    </xf>
    <xf numFmtId="0" fontId="19" fillId="0" borderId="23" xfId="2" applyFont="1" applyBorder="1" applyAlignment="1">
      <alignment horizontal="center"/>
    </xf>
    <xf numFmtId="1" fontId="19" fillId="4" borderId="18" xfId="2" applyNumberFormat="1" applyFont="1" applyFill="1" applyBorder="1" applyAlignment="1">
      <alignment horizontal="center" vertical="center"/>
    </xf>
    <xf numFmtId="0" fontId="98" fillId="4" borderId="35" xfId="2" applyFont="1" applyFill="1" applyBorder="1" applyAlignment="1">
      <alignment horizontal="center"/>
    </xf>
    <xf numFmtId="0" fontId="98" fillId="4" borderId="41" xfId="2" applyFont="1" applyFill="1" applyBorder="1" applyAlignment="1">
      <alignment horizontal="center"/>
    </xf>
    <xf numFmtId="0" fontId="98" fillId="4" borderId="43" xfId="2" applyFont="1" applyFill="1" applyBorder="1" applyAlignment="1">
      <alignment horizontal="center"/>
    </xf>
    <xf numFmtId="0" fontId="19" fillId="4" borderId="39" xfId="2" applyFont="1" applyFill="1" applyBorder="1"/>
    <xf numFmtId="1" fontId="19" fillId="4" borderId="17" xfId="2" applyNumberFormat="1" applyFont="1" applyFill="1" applyBorder="1" applyAlignment="1">
      <alignment horizontal="center" vertical="center"/>
    </xf>
    <xf numFmtId="1" fontId="20" fillId="0" borderId="0" xfId="2" applyNumberFormat="1" applyFont="1" applyAlignment="1">
      <alignment horizontal="center"/>
    </xf>
    <xf numFmtId="0" fontId="19" fillId="0" borderId="57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9" fillId="0" borderId="56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1" fontId="24" fillId="0" borderId="0" xfId="2" applyNumberFormat="1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0" fontId="8" fillId="0" borderId="0" xfId="1" applyFont="1" applyBorder="1"/>
    <xf numFmtId="0" fontId="11" fillId="0" borderId="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/>
    </xf>
    <xf numFmtId="0" fontId="45" fillId="0" borderId="41" xfId="2" applyFont="1" applyBorder="1" applyAlignment="1">
      <alignment horizontal="center" vertical="distributed" wrapText="1"/>
    </xf>
    <xf numFmtId="0" fontId="45" fillId="0" borderId="42" xfId="2" applyFont="1" applyBorder="1" applyAlignment="1">
      <alignment horizontal="center" vertical="distributed" wrapText="1"/>
    </xf>
    <xf numFmtId="0" fontId="45" fillId="0" borderId="43" xfId="2" applyFont="1" applyBorder="1" applyAlignment="1">
      <alignment horizontal="center" vertical="distributed" wrapText="1"/>
    </xf>
    <xf numFmtId="0" fontId="58" fillId="0" borderId="0" xfId="2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45" fillId="0" borderId="0" xfId="2" applyFont="1" applyAlignment="1">
      <alignment horizontal="left" vertical="top"/>
    </xf>
    <xf numFmtId="0" fontId="45" fillId="0" borderId="0" xfId="2" applyFont="1" applyAlignment="1">
      <alignment horizontal="center" vertical="center"/>
    </xf>
    <xf numFmtId="0" fontId="45" fillId="0" borderId="0" xfId="2" applyFont="1" applyAlignment="1">
      <alignment horizontal="center"/>
    </xf>
    <xf numFmtId="0" fontId="45" fillId="0" borderId="31" xfId="2" applyFont="1" applyBorder="1" applyAlignment="1">
      <alignment horizontal="center" vertical="center" wrapText="1"/>
    </xf>
    <xf numFmtId="0" fontId="45" fillId="0" borderId="35" xfId="2" applyFont="1" applyBorder="1" applyAlignment="1">
      <alignment horizontal="center" vertical="center" wrapText="1"/>
    </xf>
    <xf numFmtId="0" fontId="45" fillId="0" borderId="32" xfId="2" applyFont="1" applyBorder="1" applyAlignment="1">
      <alignment horizontal="center" vertical="center" wrapText="1"/>
    </xf>
    <xf numFmtId="0" fontId="45" fillId="0" borderId="36" xfId="2" applyFont="1" applyBorder="1" applyAlignment="1">
      <alignment horizontal="center" vertical="center" wrapText="1"/>
    </xf>
    <xf numFmtId="0" fontId="45" fillId="0" borderId="33" xfId="2" applyFont="1" applyBorder="1" applyAlignment="1">
      <alignment horizontal="center" vertical="center" wrapText="1"/>
    </xf>
    <xf numFmtId="0" fontId="45" fillId="0" borderId="37" xfId="2" applyFont="1" applyBorder="1" applyAlignment="1">
      <alignment horizontal="center" vertical="center" wrapText="1"/>
    </xf>
    <xf numFmtId="0" fontId="45" fillId="0" borderId="34" xfId="2" applyFont="1" applyBorder="1" applyAlignment="1">
      <alignment horizontal="center" vertical="center" wrapText="1"/>
    </xf>
    <xf numFmtId="0" fontId="45" fillId="0" borderId="38" xfId="2" applyFont="1" applyBorder="1" applyAlignment="1">
      <alignment horizontal="center" vertical="center" wrapText="1"/>
    </xf>
    <xf numFmtId="0" fontId="45" fillId="0" borderId="17" xfId="2" applyFont="1" applyBorder="1" applyAlignment="1">
      <alignment horizontal="center" vertical="center" wrapText="1"/>
    </xf>
    <xf numFmtId="0" fontId="45" fillId="0" borderId="19" xfId="2" applyFont="1" applyBorder="1" applyAlignment="1">
      <alignment horizontal="center" vertical="center" wrapText="1"/>
    </xf>
    <xf numFmtId="0" fontId="68" fillId="3" borderId="1" xfId="56" applyNumberFormat="1" applyFont="1" applyFill="1" applyBorder="1" applyAlignment="1" applyProtection="1">
      <alignment horizontal="center" vertical="center" wrapText="1"/>
    </xf>
    <xf numFmtId="0" fontId="68" fillId="3" borderId="13" xfId="56" applyNumberFormat="1" applyFont="1" applyFill="1" applyBorder="1" applyAlignment="1" applyProtection="1">
      <alignment horizontal="center" vertical="center" wrapText="1"/>
    </xf>
    <xf numFmtId="0" fontId="70" fillId="3" borderId="13" xfId="56" applyNumberFormat="1" applyFont="1" applyFill="1" applyBorder="1" applyAlignment="1" applyProtection="1">
      <alignment horizontal="center" vertical="center" wrapText="1"/>
    </xf>
    <xf numFmtId="0" fontId="71" fillId="0" borderId="14" xfId="2" applyFont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0" fontId="63" fillId="0" borderId="0" xfId="56" applyNumberFormat="1" applyFont="1" applyFill="1" applyBorder="1" applyAlignment="1" applyProtection="1">
      <alignment horizontal="center" vertical="top" wrapText="1"/>
    </xf>
    <xf numFmtId="0" fontId="66" fillId="3" borderId="10" xfId="56" applyNumberFormat="1" applyFont="1" applyFill="1" applyBorder="1" applyAlignment="1" applyProtection="1">
      <alignment horizontal="center" vertical="center" wrapText="1"/>
    </xf>
    <xf numFmtId="0" fontId="66" fillId="3" borderId="12" xfId="56" applyNumberFormat="1" applyFont="1" applyFill="1" applyBorder="1" applyAlignment="1" applyProtection="1">
      <alignment horizontal="center" vertical="center" wrapText="1"/>
    </xf>
    <xf numFmtId="0" fontId="66" fillId="3" borderId="11" xfId="56" applyNumberFormat="1" applyFont="1" applyFill="1" applyBorder="1" applyAlignment="1" applyProtection="1">
      <alignment horizontal="center" vertical="center" wrapText="1"/>
    </xf>
    <xf numFmtId="0" fontId="66" fillId="3" borderId="14" xfId="56" applyNumberFormat="1" applyFont="1" applyFill="1" applyBorder="1" applyAlignment="1" applyProtection="1">
      <alignment horizontal="center" vertical="center" wrapText="1"/>
    </xf>
    <xf numFmtId="0" fontId="69" fillId="0" borderId="14" xfId="2" applyFont="1" applyBorder="1" applyAlignment="1">
      <alignment horizontal="center" vertical="center" wrapText="1"/>
    </xf>
    <xf numFmtId="0" fontId="68" fillId="3" borderId="11" xfId="56" applyNumberFormat="1" applyFont="1" applyFill="1" applyBorder="1" applyAlignment="1" applyProtection="1">
      <alignment horizontal="center" vertical="center" wrapText="1"/>
    </xf>
    <xf numFmtId="0" fontId="68" fillId="3" borderId="14" xfId="56" applyNumberFormat="1" applyFont="1" applyFill="1" applyBorder="1" applyAlignment="1" applyProtection="1">
      <alignment horizontal="center" vertical="center" wrapText="1"/>
    </xf>
    <xf numFmtId="0" fontId="68" fillId="3" borderId="3" xfId="56" applyNumberFormat="1" applyFont="1" applyFill="1" applyBorder="1" applyAlignment="1" applyProtection="1">
      <alignment horizontal="center" vertical="center" wrapText="1"/>
    </xf>
    <xf numFmtId="0" fontId="68" fillId="3" borderId="16" xfId="56" applyNumberFormat="1" applyFont="1" applyFill="1" applyBorder="1" applyAlignment="1" applyProtection="1">
      <alignment horizontal="center" vertical="center" wrapText="1"/>
    </xf>
    <xf numFmtId="0" fontId="68" fillId="3" borderId="59" xfId="56" applyNumberFormat="1" applyFont="1" applyFill="1" applyBorder="1" applyAlignment="1" applyProtection="1">
      <alignment horizontal="center" vertical="center" wrapText="1"/>
    </xf>
    <xf numFmtId="0" fontId="70" fillId="3" borderId="57" xfId="56" applyNumberFormat="1" applyFont="1" applyFill="1" applyBorder="1" applyAlignment="1" applyProtection="1">
      <alignment horizontal="center" vertical="center" wrapText="1"/>
    </xf>
    <xf numFmtId="0" fontId="71" fillId="0" borderId="58" xfId="2" applyFont="1" applyBorder="1" applyAlignment="1">
      <alignment horizontal="center" vertical="center" wrapText="1"/>
    </xf>
    <xf numFmtId="0" fontId="70" fillId="3" borderId="1" xfId="56" applyNumberFormat="1" applyFont="1" applyFill="1" applyBorder="1" applyAlignment="1" applyProtection="1">
      <alignment horizontal="center" vertical="center" wrapText="1"/>
    </xf>
    <xf numFmtId="0" fontId="7" fillId="0" borderId="33" xfId="2" applyFont="1" applyBorder="1" applyAlignment="1">
      <alignment horizontal="center" vertical="center" textRotation="90" wrapText="1"/>
    </xf>
    <xf numFmtId="0" fontId="7" fillId="0" borderId="37" xfId="2" applyFont="1" applyBorder="1" applyAlignment="1">
      <alignment horizontal="center" vertical="center" textRotation="90" wrapText="1"/>
    </xf>
    <xf numFmtId="0" fontId="78" fillId="0" borderId="0" xfId="2" applyFont="1" applyAlignment="1">
      <alignment horizontal="center" vertical="center"/>
    </xf>
    <xf numFmtId="0" fontId="7" fillId="0" borderId="33" xfId="2" applyFont="1" applyBorder="1" applyAlignment="1">
      <alignment horizontal="center" vertical="center" wrapText="1" readingOrder="1"/>
    </xf>
    <xf numFmtId="0" fontId="7" fillId="0" borderId="53" xfId="2" applyFont="1" applyBorder="1" applyAlignment="1">
      <alignment horizontal="center" vertical="center" wrapText="1" readingOrder="1"/>
    </xf>
    <xf numFmtId="0" fontId="7" fillId="0" borderId="37" xfId="2" applyFont="1" applyBorder="1" applyAlignment="1">
      <alignment horizontal="center" vertical="center" wrapText="1" readingOrder="1"/>
    </xf>
    <xf numFmtId="0" fontId="7" fillId="0" borderId="33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0" borderId="57" xfId="2" applyFont="1" applyFill="1" applyBorder="1" applyAlignment="1">
      <alignment horizontal="center" vertical="center"/>
    </xf>
    <xf numFmtId="0" fontId="15" fillId="0" borderId="50" xfId="2" applyFont="1" applyFill="1" applyBorder="1" applyAlignment="1">
      <alignment horizontal="center"/>
    </xf>
    <xf numFmtId="0" fontId="15" fillId="0" borderId="58" xfId="2" applyFont="1" applyFill="1" applyBorder="1" applyAlignment="1">
      <alignment horizontal="center"/>
    </xf>
    <xf numFmtId="164" fontId="79" fillId="0" borderId="57" xfId="2" applyNumberFormat="1" applyFont="1" applyFill="1" applyBorder="1" applyAlignment="1">
      <alignment horizontal="center" vertical="center"/>
    </xf>
    <xf numFmtId="164" fontId="79" fillId="0" borderId="50" xfId="2" applyNumberFormat="1" applyFont="1" applyFill="1" applyBorder="1" applyAlignment="1">
      <alignment horizontal="center" vertical="center"/>
    </xf>
    <xf numFmtId="164" fontId="79" fillId="0" borderId="58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3" fillId="0" borderId="0" xfId="2" quotePrefix="1" applyFont="1" applyFill="1" applyAlignment="1">
      <alignment horizontal="center"/>
    </xf>
    <xf numFmtId="0" fontId="15" fillId="0" borderId="57" xfId="2" applyFont="1" applyFill="1" applyBorder="1" applyAlignment="1">
      <alignment horizontal="center" vertical="top" wrapText="1"/>
    </xf>
    <xf numFmtId="0" fontId="15" fillId="0" borderId="58" xfId="2" applyFont="1" applyFill="1" applyBorder="1" applyAlignment="1">
      <alignment horizontal="center" vertical="top" wrapText="1"/>
    </xf>
    <xf numFmtId="0" fontId="15" fillId="0" borderId="55" xfId="2" applyFont="1" applyFill="1" applyBorder="1" applyAlignment="1">
      <alignment horizontal="center" vertical="top" wrapText="1"/>
    </xf>
    <xf numFmtId="0" fontId="15" fillId="0" borderId="61" xfId="2" applyFont="1" applyFill="1" applyBorder="1" applyAlignment="1">
      <alignment horizontal="center" vertical="top" wrapText="1"/>
    </xf>
    <xf numFmtId="0" fontId="81" fillId="0" borderId="0" xfId="1" applyFont="1" applyAlignment="1">
      <alignment horizontal="left"/>
    </xf>
    <xf numFmtId="0" fontId="84" fillId="0" borderId="0" xfId="2" applyFont="1" applyFill="1" applyAlignment="1">
      <alignment horizontal="center" vertical="center" wrapText="1"/>
    </xf>
    <xf numFmtId="0" fontId="64" fillId="0" borderId="0" xfId="56" applyNumberFormat="1" applyFont="1" applyFill="1" applyBorder="1" applyAlignment="1" applyProtection="1">
      <alignment horizontal="center" vertical="top" wrapText="1"/>
    </xf>
    <xf numFmtId="0" fontId="64" fillId="0" borderId="38" xfId="56" applyNumberFormat="1" applyFont="1" applyFill="1" applyBorder="1" applyAlignment="1" applyProtection="1">
      <alignment horizontal="center" vertical="top" wrapText="1"/>
    </xf>
    <xf numFmtId="49" fontId="86" fillId="0" borderId="32" xfId="2" applyNumberFormat="1" applyFont="1" applyFill="1" applyBorder="1" applyAlignment="1">
      <alignment horizontal="center" vertical="center" wrapText="1"/>
    </xf>
    <xf numFmtId="49" fontId="86" fillId="0" borderId="48" xfId="2" applyNumberFormat="1" applyFont="1" applyFill="1" applyBorder="1" applyAlignment="1">
      <alignment horizontal="center" vertical="center" wrapText="1"/>
    </xf>
    <xf numFmtId="49" fontId="86" fillId="0" borderId="65" xfId="2" applyNumberFormat="1" applyFont="1" applyFill="1" applyBorder="1" applyAlignment="1">
      <alignment horizontal="center" vertical="center" wrapText="1"/>
    </xf>
    <xf numFmtId="49" fontId="86" fillId="0" borderId="33" xfId="2" applyNumberFormat="1" applyFont="1" applyFill="1" applyBorder="1" applyAlignment="1">
      <alignment horizontal="center" vertical="center" wrapText="1"/>
    </xf>
    <xf numFmtId="49" fontId="86" fillId="0" borderId="53" xfId="2" applyNumberFormat="1" applyFont="1" applyFill="1" applyBorder="1" applyAlignment="1">
      <alignment horizontal="center" vertical="center" wrapText="1"/>
    </xf>
    <xf numFmtId="0" fontId="87" fillId="0" borderId="62" xfId="2" applyFont="1" applyFill="1" applyBorder="1" applyAlignment="1">
      <alignment horizontal="center" vertical="center" wrapText="1"/>
    </xf>
    <xf numFmtId="0" fontId="87" fillId="0" borderId="50" xfId="2" applyFont="1" applyFill="1" applyBorder="1" applyAlignment="1">
      <alignment horizontal="center" vertical="center" wrapText="1"/>
    </xf>
    <xf numFmtId="0" fontId="87" fillId="0" borderId="66" xfId="2" applyFont="1" applyFill="1" applyBorder="1" applyAlignment="1">
      <alignment horizontal="center" vertical="center" wrapText="1"/>
    </xf>
    <xf numFmtId="0" fontId="56" fillId="0" borderId="32" xfId="2" applyFont="1" applyFill="1" applyBorder="1" applyAlignment="1">
      <alignment horizontal="center" vertical="center" wrapText="1"/>
    </xf>
    <xf numFmtId="0" fontId="56" fillId="0" borderId="48" xfId="2" applyFont="1" applyFill="1" applyBorder="1" applyAlignment="1">
      <alignment horizontal="center" vertical="center" wrapText="1"/>
    </xf>
    <xf numFmtId="0" fontId="56" fillId="0" borderId="65" xfId="2" applyFont="1" applyFill="1" applyBorder="1" applyAlignment="1">
      <alignment horizontal="center" vertical="center" wrapText="1"/>
    </xf>
    <xf numFmtId="166" fontId="56" fillId="0" borderId="62" xfId="2" applyNumberFormat="1" applyFont="1" applyFill="1" applyBorder="1" applyAlignment="1">
      <alignment horizontal="center" vertical="center" wrapText="1"/>
    </xf>
    <xf numFmtId="166" fontId="56" fillId="0" borderId="50" xfId="2" applyNumberFormat="1" applyFont="1" applyFill="1" applyBorder="1" applyAlignment="1">
      <alignment horizontal="center" vertical="center" wrapText="1"/>
    </xf>
    <xf numFmtId="166" fontId="56" fillId="0" borderId="66" xfId="2" applyNumberFormat="1" applyFont="1" applyFill="1" applyBorder="1" applyAlignment="1">
      <alignment horizontal="center" vertical="center" wrapText="1"/>
    </xf>
    <xf numFmtId="0" fontId="22" fillId="0" borderId="33" xfId="2" applyFont="1" applyFill="1" applyBorder="1" applyAlignment="1">
      <alignment horizontal="center" vertical="center" wrapText="1"/>
    </xf>
    <xf numFmtId="0" fontId="22" fillId="0" borderId="53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45" xfId="2" applyFont="1" applyFill="1" applyBorder="1" applyAlignment="1">
      <alignment horizontal="center" vertical="center" wrapText="1"/>
    </xf>
    <xf numFmtId="0" fontId="22" fillId="0" borderId="48" xfId="2" applyFont="1" applyFill="1" applyBorder="1" applyAlignment="1">
      <alignment horizontal="center" vertical="center" wrapText="1"/>
    </xf>
    <xf numFmtId="0" fontId="22" fillId="0" borderId="65" xfId="2" applyFont="1" applyFill="1" applyBorder="1" applyAlignment="1">
      <alignment horizontal="center" vertical="center" wrapText="1"/>
    </xf>
    <xf numFmtId="0" fontId="22" fillId="0" borderId="32" xfId="2" applyFont="1" applyFill="1" applyBorder="1" applyAlignment="1">
      <alignment horizontal="center" vertical="center" wrapText="1"/>
    </xf>
    <xf numFmtId="0" fontId="48" fillId="0" borderId="0" xfId="2" applyFont="1" applyFill="1" applyAlignment="1">
      <alignment horizontal="justify" vertical="center"/>
    </xf>
    <xf numFmtId="0" fontId="14" fillId="0" borderId="0" xfId="2" applyAlignment="1">
      <alignment vertical="center"/>
    </xf>
    <xf numFmtId="166" fontId="56" fillId="0" borderId="32" xfId="2" applyNumberFormat="1" applyFont="1" applyFill="1" applyBorder="1" applyAlignment="1">
      <alignment horizontal="center" vertical="center" wrapText="1"/>
    </xf>
    <xf numFmtId="166" fontId="56" fillId="0" borderId="48" xfId="2" applyNumberFormat="1" applyFont="1" applyFill="1" applyBorder="1" applyAlignment="1">
      <alignment horizontal="center" vertical="center" wrapText="1"/>
    </xf>
    <xf numFmtId="166" fontId="56" fillId="0" borderId="65" xfId="2" applyNumberFormat="1" applyFont="1" applyFill="1" applyBorder="1" applyAlignment="1">
      <alignment horizontal="center" vertical="center" wrapText="1"/>
    </xf>
    <xf numFmtId="166" fontId="56" fillId="0" borderId="33" xfId="2" applyNumberFormat="1" applyFont="1" applyFill="1" applyBorder="1" applyAlignment="1">
      <alignment horizontal="center" vertical="center" wrapText="1"/>
    </xf>
    <xf numFmtId="166" fontId="56" fillId="0" borderId="53" xfId="2" applyNumberFormat="1" applyFont="1" applyFill="1" applyBorder="1" applyAlignment="1">
      <alignment horizontal="center" vertical="center" wrapText="1"/>
    </xf>
    <xf numFmtId="166" fontId="56" fillId="0" borderId="37" xfId="2" applyNumberFormat="1" applyFont="1" applyFill="1" applyBorder="1" applyAlignment="1">
      <alignment horizontal="center" vertical="center" wrapText="1"/>
    </xf>
    <xf numFmtId="166" fontId="56" fillId="0" borderId="63" xfId="2" applyNumberFormat="1" applyFont="1" applyFill="1" applyBorder="1" applyAlignment="1">
      <alignment horizontal="center" vertical="center" wrapText="1"/>
    </xf>
    <xf numFmtId="166" fontId="56" fillId="0" borderId="51" xfId="2" applyNumberFormat="1" applyFont="1" applyFill="1" applyBorder="1" applyAlignment="1">
      <alignment horizontal="center" vertical="center" wrapText="1"/>
    </xf>
    <xf numFmtId="166" fontId="56" fillId="0" borderId="67" xfId="2" applyNumberFormat="1" applyFont="1" applyFill="1" applyBorder="1" applyAlignment="1">
      <alignment horizontal="center" vertical="center" wrapText="1"/>
    </xf>
    <xf numFmtId="0" fontId="22" fillId="0" borderId="17" xfId="2" applyFont="1" applyFill="1" applyBorder="1" applyAlignment="1">
      <alignment horizontal="center" vertical="center" wrapText="1"/>
    </xf>
    <xf numFmtId="0" fontId="22" fillId="0" borderId="18" xfId="2" applyFont="1" applyFill="1" applyBorder="1" applyAlignment="1">
      <alignment horizontal="center" vertical="center" wrapText="1"/>
    </xf>
    <xf numFmtId="0" fontId="22" fillId="0" borderId="64" xfId="2" applyFont="1" applyFill="1" applyBorder="1" applyAlignment="1">
      <alignment horizontal="center" vertical="center" wrapText="1"/>
    </xf>
    <xf numFmtId="0" fontId="22" fillId="0" borderId="19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3" borderId="49" xfId="2" applyFont="1" applyFill="1" applyBorder="1" applyAlignment="1">
      <alignment horizontal="left"/>
    </xf>
    <xf numFmtId="0" fontId="19" fillId="3" borderId="50" xfId="2" applyFont="1" applyFill="1" applyBorder="1" applyAlignment="1">
      <alignment horizontal="left"/>
    </xf>
    <xf numFmtId="0" fontId="19" fillId="3" borderId="58" xfId="2" applyFont="1" applyFill="1" applyBorder="1" applyAlignment="1">
      <alignment horizontal="left"/>
    </xf>
    <xf numFmtId="0" fontId="15" fillId="0" borderId="0" xfId="2" applyFont="1" applyAlignment="1">
      <alignment horizontal="left" vertical="center"/>
    </xf>
    <xf numFmtId="0" fontId="14" fillId="0" borderId="0" xfId="2" applyFont="1" applyAlignment="1"/>
    <xf numFmtId="0" fontId="72" fillId="0" borderId="2" xfId="2" applyFont="1" applyBorder="1" applyAlignment="1">
      <alignment horizontal="center" vertical="center" wrapText="1"/>
    </xf>
    <xf numFmtId="0" fontId="72" fillId="0" borderId="3" xfId="2" applyFont="1" applyBorder="1" applyAlignment="1">
      <alignment horizontal="center" vertical="center" wrapText="1"/>
    </xf>
    <xf numFmtId="0" fontId="98" fillId="0" borderId="41" xfId="2" applyFont="1" applyBorder="1" applyAlignment="1">
      <alignment horizontal="center" vertical="center"/>
    </xf>
    <xf numFmtId="0" fontId="98" fillId="0" borderId="42" xfId="2" applyFont="1" applyBorder="1" applyAlignment="1">
      <alignment horizontal="center" vertical="center"/>
    </xf>
    <xf numFmtId="0" fontId="98" fillId="0" borderId="43" xfId="2" applyFont="1" applyBorder="1" applyAlignment="1">
      <alignment horizontal="center" vertical="center"/>
    </xf>
    <xf numFmtId="0" fontId="98" fillId="3" borderId="20" xfId="2" applyFont="1" applyFill="1" applyBorder="1" applyAlignment="1">
      <alignment horizontal="left"/>
    </xf>
    <xf numFmtId="0" fontId="98" fillId="3" borderId="21" xfId="2" applyFont="1" applyFill="1" applyBorder="1" applyAlignment="1">
      <alignment horizontal="left"/>
    </xf>
    <xf numFmtId="0" fontId="98" fillId="3" borderId="49" xfId="2" applyFont="1" applyFill="1" applyBorder="1" applyAlignment="1">
      <alignment horizontal="left" vertical="top" wrapText="1"/>
    </xf>
    <xf numFmtId="0" fontId="98" fillId="3" borderId="50" xfId="2" applyFont="1" applyFill="1" applyBorder="1" applyAlignment="1">
      <alignment horizontal="left" vertical="top" wrapText="1"/>
    </xf>
    <xf numFmtId="0" fontId="98" fillId="3" borderId="58" xfId="2" applyFont="1" applyFill="1" applyBorder="1" applyAlignment="1">
      <alignment horizontal="left" vertical="top" wrapText="1"/>
    </xf>
    <xf numFmtId="0" fontId="19" fillId="0" borderId="72" xfId="2" applyFont="1" applyBorder="1" applyAlignment="1">
      <alignment horizontal="left"/>
    </xf>
    <xf numFmtId="0" fontId="19" fillId="0" borderId="66" xfId="2" applyFont="1" applyBorder="1" applyAlignment="1">
      <alignment horizontal="left"/>
    </xf>
    <xf numFmtId="0" fontId="19" fillId="0" borderId="61" xfId="2" applyFont="1" applyBorder="1" applyAlignment="1">
      <alignment horizontal="left"/>
    </xf>
    <xf numFmtId="0" fontId="98" fillId="3" borderId="5" xfId="2" applyFont="1" applyFill="1" applyBorder="1" applyAlignment="1">
      <alignment horizontal="left"/>
    </xf>
    <xf numFmtId="0" fontId="98" fillId="3" borderId="1" xfId="2" applyFont="1" applyFill="1" applyBorder="1" applyAlignment="1">
      <alignment horizontal="left"/>
    </xf>
    <xf numFmtId="0" fontId="18" fillId="3" borderId="49" xfId="2" applyFont="1" applyFill="1" applyBorder="1" applyAlignment="1">
      <alignment horizontal="left" wrapText="1"/>
    </xf>
    <xf numFmtId="0" fontId="18" fillId="3" borderId="50" xfId="2" applyFont="1" applyFill="1" applyBorder="1" applyAlignment="1">
      <alignment horizontal="left" wrapText="1"/>
    </xf>
    <xf numFmtId="0" fontId="18" fillId="3" borderId="58" xfId="2" applyFont="1" applyFill="1" applyBorder="1" applyAlignment="1">
      <alignment horizontal="left" wrapText="1"/>
    </xf>
    <xf numFmtId="0" fontId="98" fillId="0" borderId="17" xfId="2" applyFont="1" applyBorder="1" applyAlignment="1">
      <alignment horizontal="center"/>
    </xf>
    <xf numFmtId="0" fontId="98" fillId="0" borderId="18" xfId="2" applyFont="1" applyBorder="1" applyAlignment="1">
      <alignment horizontal="center"/>
    </xf>
    <xf numFmtId="0" fontId="98" fillId="4" borderId="17" xfId="2" applyFont="1" applyFill="1" applyBorder="1" applyAlignment="1">
      <alignment horizontal="center"/>
    </xf>
    <xf numFmtId="0" fontId="98" fillId="4" borderId="18" xfId="2" applyFont="1" applyFill="1" applyBorder="1" applyAlignment="1">
      <alignment horizontal="center"/>
    </xf>
    <xf numFmtId="0" fontId="98" fillId="0" borderId="12" xfId="2" applyFont="1" applyBorder="1" applyAlignment="1">
      <alignment horizontal="center"/>
    </xf>
    <xf numFmtId="0" fontId="98" fillId="0" borderId="14" xfId="2" applyFont="1" applyBorder="1" applyAlignment="1">
      <alignment horizontal="center"/>
    </xf>
    <xf numFmtId="0" fontId="98" fillId="0" borderId="56" xfId="2" applyFont="1" applyBorder="1" applyAlignment="1">
      <alignment horizontal="center"/>
    </xf>
    <xf numFmtId="0" fontId="19" fillId="0" borderId="20" xfId="2" applyFont="1" applyFill="1" applyBorder="1" applyAlignment="1">
      <alignment horizontal="left"/>
    </xf>
    <xf numFmtId="0" fontId="19" fillId="0" borderId="21" xfId="2" applyFont="1" applyFill="1" applyBorder="1" applyAlignment="1">
      <alignment horizontal="left"/>
    </xf>
    <xf numFmtId="0" fontId="19" fillId="3" borderId="20" xfId="2" applyFont="1" applyFill="1" applyBorder="1" applyAlignment="1">
      <alignment horizontal="left"/>
    </xf>
    <xf numFmtId="0" fontId="19" fillId="3" borderId="21" xfId="2" applyFont="1" applyFill="1" applyBorder="1" applyAlignment="1">
      <alignment horizontal="left"/>
    </xf>
    <xf numFmtId="0" fontId="19" fillId="3" borderId="49" xfId="2" applyFont="1" applyFill="1" applyBorder="1" applyAlignment="1">
      <alignment horizontal="left" wrapText="1"/>
    </xf>
    <xf numFmtId="0" fontId="19" fillId="3" borderId="50" xfId="2" applyFont="1" applyFill="1" applyBorder="1" applyAlignment="1">
      <alignment horizontal="left" wrapText="1"/>
    </xf>
    <xf numFmtId="0" fontId="19" fillId="3" borderId="58" xfId="2" applyFont="1" applyFill="1" applyBorder="1" applyAlignment="1">
      <alignment horizontal="left" wrapText="1"/>
    </xf>
    <xf numFmtId="0" fontId="19" fillId="0" borderId="49" xfId="2" applyFont="1" applyBorder="1" applyAlignment="1">
      <alignment horizontal="center" wrapText="1"/>
    </xf>
    <xf numFmtId="0" fontId="19" fillId="0" borderId="50" xfId="2" applyFont="1" applyBorder="1" applyAlignment="1">
      <alignment horizontal="center" wrapText="1"/>
    </xf>
    <xf numFmtId="0" fontId="19" fillId="0" borderId="58" xfId="2" applyFont="1" applyBorder="1" applyAlignment="1">
      <alignment horizontal="center" wrapText="1"/>
    </xf>
    <xf numFmtId="0" fontId="64" fillId="0" borderId="31" xfId="2" applyFont="1" applyBorder="1" applyAlignment="1">
      <alignment horizontal="center" vertical="center"/>
    </xf>
    <xf numFmtId="0" fontId="64" fillId="0" borderId="60" xfId="2" applyFont="1" applyBorder="1" applyAlignment="1">
      <alignment horizontal="center" vertical="center"/>
    </xf>
    <xf numFmtId="0" fontId="64" fillId="0" borderId="34" xfId="2" applyFont="1" applyBorder="1" applyAlignment="1">
      <alignment horizontal="center" vertical="center"/>
    </xf>
    <xf numFmtId="0" fontId="98" fillId="3" borderId="41" xfId="2" applyFont="1" applyFill="1" applyBorder="1" applyAlignment="1">
      <alignment horizontal="center" vertical="center"/>
    </xf>
    <xf numFmtId="0" fontId="98" fillId="3" borderId="42" xfId="2" applyFont="1" applyFill="1" applyBorder="1" applyAlignment="1">
      <alignment horizontal="center" vertical="center"/>
    </xf>
    <xf numFmtId="0" fontId="98" fillId="3" borderId="43" xfId="2" applyFont="1" applyFill="1" applyBorder="1" applyAlignment="1">
      <alignment horizontal="center" vertical="center"/>
    </xf>
    <xf numFmtId="0" fontId="19" fillId="0" borderId="44" xfId="2" applyFont="1" applyBorder="1" applyAlignment="1">
      <alignment horizontal="left"/>
    </xf>
    <xf numFmtId="0" fontId="19" fillId="0" borderId="46" xfId="2" applyFont="1" applyBorder="1" applyAlignment="1">
      <alignment horizontal="left"/>
    </xf>
    <xf numFmtId="0" fontId="19" fillId="0" borderId="75" xfId="2" applyFont="1" applyBorder="1" applyAlignment="1">
      <alignment horizontal="left"/>
    </xf>
    <xf numFmtId="0" fontId="19" fillId="0" borderId="49" xfId="2" applyFont="1" applyBorder="1" applyAlignment="1">
      <alignment horizontal="left"/>
    </xf>
    <xf numFmtId="0" fontId="19" fillId="0" borderId="50" xfId="2" applyFont="1" applyBorder="1" applyAlignment="1">
      <alignment horizontal="left"/>
    </xf>
    <xf numFmtId="0" fontId="19" fillId="0" borderId="58" xfId="2" applyFont="1" applyBorder="1" applyAlignment="1">
      <alignment horizontal="left"/>
    </xf>
    <xf numFmtId="0" fontId="19" fillId="3" borderId="57" xfId="2" applyFont="1" applyFill="1" applyBorder="1" applyAlignment="1">
      <alignment horizontal="left" vertical="top" wrapText="1"/>
    </xf>
    <xf numFmtId="0" fontId="19" fillId="3" borderId="50" xfId="2" applyFont="1" applyFill="1" applyBorder="1" applyAlignment="1">
      <alignment horizontal="left" vertical="top" wrapText="1"/>
    </xf>
    <xf numFmtId="0" fontId="19" fillId="3" borderId="58" xfId="2" applyFont="1" applyFill="1" applyBorder="1" applyAlignment="1">
      <alignment horizontal="left" vertical="top" wrapText="1"/>
    </xf>
    <xf numFmtId="0" fontId="19" fillId="0" borderId="49" xfId="2" applyFont="1" applyBorder="1" applyAlignment="1">
      <alignment horizontal="left" wrapText="1"/>
    </xf>
    <xf numFmtId="0" fontId="19" fillId="0" borderId="50" xfId="2" applyFont="1" applyBorder="1" applyAlignment="1">
      <alignment horizontal="left" wrapText="1"/>
    </xf>
    <xf numFmtId="0" fontId="19" fillId="0" borderId="58" xfId="2" applyFont="1" applyBorder="1" applyAlignment="1">
      <alignment horizontal="left" wrapText="1"/>
    </xf>
    <xf numFmtId="0" fontId="98" fillId="4" borderId="41" xfId="2" applyFont="1" applyFill="1" applyBorder="1" applyAlignment="1">
      <alignment horizontal="center"/>
    </xf>
    <xf numFmtId="0" fontId="98" fillId="4" borderId="42" xfId="2" applyFont="1" applyFill="1" applyBorder="1" applyAlignment="1">
      <alignment horizontal="center"/>
    </xf>
    <xf numFmtId="0" fontId="98" fillId="4" borderId="76" xfId="2" applyFont="1" applyFill="1" applyBorder="1" applyAlignment="1">
      <alignment horizontal="center"/>
    </xf>
    <xf numFmtId="0" fontId="19" fillId="0" borderId="44" xfId="2" applyFont="1" applyBorder="1" applyAlignment="1">
      <alignment horizontal="left" wrapText="1"/>
    </xf>
    <xf numFmtId="0" fontId="19" fillId="0" borderId="46" xfId="2" applyFont="1" applyBorder="1" applyAlignment="1">
      <alignment horizontal="left" wrapText="1"/>
    </xf>
    <xf numFmtId="0" fontId="19" fillId="0" borderId="75" xfId="2" applyFont="1" applyBorder="1" applyAlignment="1">
      <alignment horizontal="left" wrapText="1"/>
    </xf>
  </cellXfs>
  <cellStyles count="72">
    <cellStyle name="20% – Акцентування1" xfId="3"/>
    <cellStyle name="20% – Акцентування2" xfId="4"/>
    <cellStyle name="20% – Акцентування3" xfId="5"/>
    <cellStyle name="20% – Акцентування4" xfId="6"/>
    <cellStyle name="20% – Акцентування5" xfId="7"/>
    <cellStyle name="20% – Акцентування6" xfId="8"/>
    <cellStyle name="40% – Акцентування1" xfId="9"/>
    <cellStyle name="40% – Акцентування2" xfId="10"/>
    <cellStyle name="40% – Акцентування3" xfId="11"/>
    <cellStyle name="40% – Акцентування4" xfId="12"/>
    <cellStyle name="40% – Акцентування5" xfId="13"/>
    <cellStyle name="40% – Акцентування6" xfId="14"/>
    <cellStyle name="60% – Акцентування1" xfId="15"/>
    <cellStyle name="60% – Акцентування2" xfId="16"/>
    <cellStyle name="60% – Акцентування3" xfId="17"/>
    <cellStyle name="60% – Акцентування4" xfId="18"/>
    <cellStyle name="60% – Акцентування5" xfId="19"/>
    <cellStyle name="60% – Акцентування6" xfId="20"/>
    <cellStyle name="Normal_meresha_07" xfId="21"/>
    <cellStyle name="Акцентування1" xfId="22"/>
    <cellStyle name="Акцентування2" xfId="23"/>
    <cellStyle name="Акцентування3" xfId="24"/>
    <cellStyle name="Акцентування4" xfId="25"/>
    <cellStyle name="Акцентування5" xfId="26"/>
    <cellStyle name="Акцентування6" xfId="27"/>
    <cellStyle name="Ввід" xfId="28"/>
    <cellStyle name="Добр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Зв'язана клітинка" xfId="50"/>
    <cellStyle name="Контрольна клітинка" xfId="51"/>
    <cellStyle name="Назва" xfId="52"/>
    <cellStyle name="Обчислення" xfId="53"/>
    <cellStyle name="Обычный" xfId="0" builtinId="0"/>
    <cellStyle name="Обычный 10" xfId="54"/>
    <cellStyle name="Обычный 11" xfId="55"/>
    <cellStyle name="Обычный 2" xfId="2"/>
    <cellStyle name="Обычный 2 2" xfId="56"/>
    <cellStyle name="Обычный 2_Дод до ріш.№ 1182 Про внесення змін у міський бюджет на 2019 рік" xfId="57"/>
    <cellStyle name="Обычный 3" xfId="1"/>
    <cellStyle name="Обычный 4" xfId="58"/>
    <cellStyle name="Обычный 5" xfId="59"/>
    <cellStyle name="Обычный 6" xfId="60"/>
    <cellStyle name="Обычный 7" xfId="61"/>
    <cellStyle name="Обычный 8" xfId="62"/>
    <cellStyle name="Обычный 9" xfId="63"/>
    <cellStyle name="Підсумок" xfId="64"/>
    <cellStyle name="Поганий" xfId="65"/>
    <cellStyle name="Примітка" xfId="66"/>
    <cellStyle name="Результат" xfId="67"/>
    <cellStyle name="Середній" xfId="68"/>
    <cellStyle name="Стиль 1" xfId="69"/>
    <cellStyle name="Текст попередження" xfId="70"/>
    <cellStyle name="Текст пояснення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6;&#1076;&#1072;&#1090;&#1082;&#1080;%20&#1076;&#1086;%20&#1088;&#1110;&#1096;%20&#8470;%2065%20&#1087;&#1088;&#1086;%20&#1084;&#1110;&#1089;&#1100;&#1082;&#1080;&#1081;%20&#1073;&#1102;&#1078;&#1077;&#1090;%20&#1085;&#1072;%20202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 "/>
      <sheetName val="дод 4"/>
      <sheetName val="Дод 5"/>
      <sheetName val="дод 6 "/>
      <sheetName val="дод 7"/>
      <sheetName val="2020"/>
    </sheetNames>
    <sheetDataSet>
      <sheetData sheetId="0">
        <row r="96">
          <cell r="C96">
            <v>175305700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78" zoomScaleNormal="100" zoomScaleSheetLayoutView="87" workbookViewId="0">
      <selection activeCell="R90" sqref="R90"/>
    </sheetView>
  </sheetViews>
  <sheetFormatPr defaultRowHeight="12.75" x14ac:dyDescent="0.2"/>
  <cols>
    <col min="1" max="1" width="9.85546875" style="62" customWidth="1"/>
    <col min="2" max="2" width="58.42578125" style="110" customWidth="1"/>
    <col min="3" max="3" width="15.140625" style="62" customWidth="1"/>
    <col min="4" max="4" width="15.85546875" style="62" customWidth="1"/>
    <col min="5" max="5" width="12.140625" style="62" customWidth="1"/>
    <col min="6" max="6" width="12.7109375" style="62" customWidth="1"/>
    <col min="7" max="7" width="13.140625" style="62" hidden="1" customWidth="1"/>
    <col min="8" max="11" width="9.140625" style="62" hidden="1" customWidth="1"/>
    <col min="12" max="12" width="29.5703125" style="62" hidden="1" customWidth="1"/>
    <col min="13" max="13" width="0" style="62" hidden="1" customWidth="1"/>
    <col min="14" max="14" width="9.140625" style="62"/>
    <col min="15" max="15" width="0" style="62" hidden="1" customWidth="1"/>
    <col min="16" max="256" width="9.140625" style="62"/>
    <col min="257" max="257" width="9.85546875" style="62" customWidth="1"/>
    <col min="258" max="258" width="58.42578125" style="62" customWidth="1"/>
    <col min="259" max="259" width="15.140625" style="62" customWidth="1"/>
    <col min="260" max="260" width="15.85546875" style="62" customWidth="1"/>
    <col min="261" max="261" width="12.140625" style="62" customWidth="1"/>
    <col min="262" max="262" width="12.7109375" style="62" customWidth="1"/>
    <col min="263" max="269" width="0" style="62" hidden="1" customWidth="1"/>
    <col min="270" max="270" width="9.140625" style="62"/>
    <col min="271" max="271" width="0" style="62" hidden="1" customWidth="1"/>
    <col min="272" max="512" width="9.140625" style="62"/>
    <col min="513" max="513" width="9.85546875" style="62" customWidth="1"/>
    <col min="514" max="514" width="58.42578125" style="62" customWidth="1"/>
    <col min="515" max="515" width="15.140625" style="62" customWidth="1"/>
    <col min="516" max="516" width="15.85546875" style="62" customWidth="1"/>
    <col min="517" max="517" width="12.140625" style="62" customWidth="1"/>
    <col min="518" max="518" width="12.7109375" style="62" customWidth="1"/>
    <col min="519" max="525" width="0" style="62" hidden="1" customWidth="1"/>
    <col min="526" max="526" width="9.140625" style="62"/>
    <col min="527" max="527" width="0" style="62" hidden="1" customWidth="1"/>
    <col min="528" max="768" width="9.140625" style="62"/>
    <col min="769" max="769" width="9.85546875" style="62" customWidth="1"/>
    <col min="770" max="770" width="58.42578125" style="62" customWidth="1"/>
    <col min="771" max="771" width="15.140625" style="62" customWidth="1"/>
    <col min="772" max="772" width="15.85546875" style="62" customWidth="1"/>
    <col min="773" max="773" width="12.140625" style="62" customWidth="1"/>
    <col min="774" max="774" width="12.7109375" style="62" customWidth="1"/>
    <col min="775" max="781" width="0" style="62" hidden="1" customWidth="1"/>
    <col min="782" max="782" width="9.140625" style="62"/>
    <col min="783" max="783" width="0" style="62" hidden="1" customWidth="1"/>
    <col min="784" max="1024" width="9.140625" style="62"/>
    <col min="1025" max="1025" width="9.85546875" style="62" customWidth="1"/>
    <col min="1026" max="1026" width="58.42578125" style="62" customWidth="1"/>
    <col min="1027" max="1027" width="15.140625" style="62" customWidth="1"/>
    <col min="1028" max="1028" width="15.85546875" style="62" customWidth="1"/>
    <col min="1029" max="1029" width="12.140625" style="62" customWidth="1"/>
    <col min="1030" max="1030" width="12.7109375" style="62" customWidth="1"/>
    <col min="1031" max="1037" width="0" style="62" hidden="1" customWidth="1"/>
    <col min="1038" max="1038" width="9.140625" style="62"/>
    <col min="1039" max="1039" width="0" style="62" hidden="1" customWidth="1"/>
    <col min="1040" max="1280" width="9.140625" style="62"/>
    <col min="1281" max="1281" width="9.85546875" style="62" customWidth="1"/>
    <col min="1282" max="1282" width="58.42578125" style="62" customWidth="1"/>
    <col min="1283" max="1283" width="15.140625" style="62" customWidth="1"/>
    <col min="1284" max="1284" width="15.85546875" style="62" customWidth="1"/>
    <col min="1285" max="1285" width="12.140625" style="62" customWidth="1"/>
    <col min="1286" max="1286" width="12.7109375" style="62" customWidth="1"/>
    <col min="1287" max="1293" width="0" style="62" hidden="1" customWidth="1"/>
    <col min="1294" max="1294" width="9.140625" style="62"/>
    <col min="1295" max="1295" width="0" style="62" hidden="1" customWidth="1"/>
    <col min="1296" max="1536" width="9.140625" style="62"/>
    <col min="1537" max="1537" width="9.85546875" style="62" customWidth="1"/>
    <col min="1538" max="1538" width="58.42578125" style="62" customWidth="1"/>
    <col min="1539" max="1539" width="15.140625" style="62" customWidth="1"/>
    <col min="1540" max="1540" width="15.85546875" style="62" customWidth="1"/>
    <col min="1541" max="1541" width="12.140625" style="62" customWidth="1"/>
    <col min="1542" max="1542" width="12.7109375" style="62" customWidth="1"/>
    <col min="1543" max="1549" width="0" style="62" hidden="1" customWidth="1"/>
    <col min="1550" max="1550" width="9.140625" style="62"/>
    <col min="1551" max="1551" width="0" style="62" hidden="1" customWidth="1"/>
    <col min="1552" max="1792" width="9.140625" style="62"/>
    <col min="1793" max="1793" width="9.85546875" style="62" customWidth="1"/>
    <col min="1794" max="1794" width="58.42578125" style="62" customWidth="1"/>
    <col min="1795" max="1795" width="15.140625" style="62" customWidth="1"/>
    <col min="1796" max="1796" width="15.85546875" style="62" customWidth="1"/>
    <col min="1797" max="1797" width="12.140625" style="62" customWidth="1"/>
    <col min="1798" max="1798" width="12.7109375" style="62" customWidth="1"/>
    <col min="1799" max="1805" width="0" style="62" hidden="1" customWidth="1"/>
    <col min="1806" max="1806" width="9.140625" style="62"/>
    <col min="1807" max="1807" width="0" style="62" hidden="1" customWidth="1"/>
    <col min="1808" max="2048" width="9.140625" style="62"/>
    <col min="2049" max="2049" width="9.85546875" style="62" customWidth="1"/>
    <col min="2050" max="2050" width="58.42578125" style="62" customWidth="1"/>
    <col min="2051" max="2051" width="15.140625" style="62" customWidth="1"/>
    <col min="2052" max="2052" width="15.85546875" style="62" customWidth="1"/>
    <col min="2053" max="2053" width="12.140625" style="62" customWidth="1"/>
    <col min="2054" max="2054" width="12.7109375" style="62" customWidth="1"/>
    <col min="2055" max="2061" width="0" style="62" hidden="1" customWidth="1"/>
    <col min="2062" max="2062" width="9.140625" style="62"/>
    <col min="2063" max="2063" width="0" style="62" hidden="1" customWidth="1"/>
    <col min="2064" max="2304" width="9.140625" style="62"/>
    <col min="2305" max="2305" width="9.85546875" style="62" customWidth="1"/>
    <col min="2306" max="2306" width="58.42578125" style="62" customWidth="1"/>
    <col min="2307" max="2307" width="15.140625" style="62" customWidth="1"/>
    <col min="2308" max="2308" width="15.85546875" style="62" customWidth="1"/>
    <col min="2309" max="2309" width="12.140625" style="62" customWidth="1"/>
    <col min="2310" max="2310" width="12.7109375" style="62" customWidth="1"/>
    <col min="2311" max="2317" width="0" style="62" hidden="1" customWidth="1"/>
    <col min="2318" max="2318" width="9.140625" style="62"/>
    <col min="2319" max="2319" width="0" style="62" hidden="1" customWidth="1"/>
    <col min="2320" max="2560" width="9.140625" style="62"/>
    <col min="2561" max="2561" width="9.85546875" style="62" customWidth="1"/>
    <col min="2562" max="2562" width="58.42578125" style="62" customWidth="1"/>
    <col min="2563" max="2563" width="15.140625" style="62" customWidth="1"/>
    <col min="2564" max="2564" width="15.85546875" style="62" customWidth="1"/>
    <col min="2565" max="2565" width="12.140625" style="62" customWidth="1"/>
    <col min="2566" max="2566" width="12.7109375" style="62" customWidth="1"/>
    <col min="2567" max="2573" width="0" style="62" hidden="1" customWidth="1"/>
    <col min="2574" max="2574" width="9.140625" style="62"/>
    <col min="2575" max="2575" width="0" style="62" hidden="1" customWidth="1"/>
    <col min="2576" max="2816" width="9.140625" style="62"/>
    <col min="2817" max="2817" width="9.85546875" style="62" customWidth="1"/>
    <col min="2818" max="2818" width="58.42578125" style="62" customWidth="1"/>
    <col min="2819" max="2819" width="15.140625" style="62" customWidth="1"/>
    <col min="2820" max="2820" width="15.85546875" style="62" customWidth="1"/>
    <col min="2821" max="2821" width="12.140625" style="62" customWidth="1"/>
    <col min="2822" max="2822" width="12.7109375" style="62" customWidth="1"/>
    <col min="2823" max="2829" width="0" style="62" hidden="1" customWidth="1"/>
    <col min="2830" max="2830" width="9.140625" style="62"/>
    <col min="2831" max="2831" width="0" style="62" hidden="1" customWidth="1"/>
    <col min="2832" max="3072" width="9.140625" style="62"/>
    <col min="3073" max="3073" width="9.85546875" style="62" customWidth="1"/>
    <col min="3074" max="3074" width="58.42578125" style="62" customWidth="1"/>
    <col min="3075" max="3075" width="15.140625" style="62" customWidth="1"/>
    <col min="3076" max="3076" width="15.85546875" style="62" customWidth="1"/>
    <col min="3077" max="3077" width="12.140625" style="62" customWidth="1"/>
    <col min="3078" max="3078" width="12.7109375" style="62" customWidth="1"/>
    <col min="3079" max="3085" width="0" style="62" hidden="1" customWidth="1"/>
    <col min="3086" max="3086" width="9.140625" style="62"/>
    <col min="3087" max="3087" width="0" style="62" hidden="1" customWidth="1"/>
    <col min="3088" max="3328" width="9.140625" style="62"/>
    <col min="3329" max="3329" width="9.85546875" style="62" customWidth="1"/>
    <col min="3330" max="3330" width="58.42578125" style="62" customWidth="1"/>
    <col min="3331" max="3331" width="15.140625" style="62" customWidth="1"/>
    <col min="3332" max="3332" width="15.85546875" style="62" customWidth="1"/>
    <col min="3333" max="3333" width="12.140625" style="62" customWidth="1"/>
    <col min="3334" max="3334" width="12.7109375" style="62" customWidth="1"/>
    <col min="3335" max="3341" width="0" style="62" hidden="1" customWidth="1"/>
    <col min="3342" max="3342" width="9.140625" style="62"/>
    <col min="3343" max="3343" width="0" style="62" hidden="1" customWidth="1"/>
    <col min="3344" max="3584" width="9.140625" style="62"/>
    <col min="3585" max="3585" width="9.85546875" style="62" customWidth="1"/>
    <col min="3586" max="3586" width="58.42578125" style="62" customWidth="1"/>
    <col min="3587" max="3587" width="15.140625" style="62" customWidth="1"/>
    <col min="3588" max="3588" width="15.85546875" style="62" customWidth="1"/>
    <col min="3589" max="3589" width="12.140625" style="62" customWidth="1"/>
    <col min="3590" max="3590" width="12.7109375" style="62" customWidth="1"/>
    <col min="3591" max="3597" width="0" style="62" hidden="1" customWidth="1"/>
    <col min="3598" max="3598" width="9.140625" style="62"/>
    <col min="3599" max="3599" width="0" style="62" hidden="1" customWidth="1"/>
    <col min="3600" max="3840" width="9.140625" style="62"/>
    <col min="3841" max="3841" width="9.85546875" style="62" customWidth="1"/>
    <col min="3842" max="3842" width="58.42578125" style="62" customWidth="1"/>
    <col min="3843" max="3843" width="15.140625" style="62" customWidth="1"/>
    <col min="3844" max="3844" width="15.85546875" style="62" customWidth="1"/>
    <col min="3845" max="3845" width="12.140625" style="62" customWidth="1"/>
    <col min="3846" max="3846" width="12.7109375" style="62" customWidth="1"/>
    <col min="3847" max="3853" width="0" style="62" hidden="1" customWidth="1"/>
    <col min="3854" max="3854" width="9.140625" style="62"/>
    <col min="3855" max="3855" width="0" style="62" hidden="1" customWidth="1"/>
    <col min="3856" max="4096" width="9.140625" style="62"/>
    <col min="4097" max="4097" width="9.85546875" style="62" customWidth="1"/>
    <col min="4098" max="4098" width="58.42578125" style="62" customWidth="1"/>
    <col min="4099" max="4099" width="15.140625" style="62" customWidth="1"/>
    <col min="4100" max="4100" width="15.85546875" style="62" customWidth="1"/>
    <col min="4101" max="4101" width="12.140625" style="62" customWidth="1"/>
    <col min="4102" max="4102" width="12.7109375" style="62" customWidth="1"/>
    <col min="4103" max="4109" width="0" style="62" hidden="1" customWidth="1"/>
    <col min="4110" max="4110" width="9.140625" style="62"/>
    <col min="4111" max="4111" width="0" style="62" hidden="1" customWidth="1"/>
    <col min="4112" max="4352" width="9.140625" style="62"/>
    <col min="4353" max="4353" width="9.85546875" style="62" customWidth="1"/>
    <col min="4354" max="4354" width="58.42578125" style="62" customWidth="1"/>
    <col min="4355" max="4355" width="15.140625" style="62" customWidth="1"/>
    <col min="4356" max="4356" width="15.85546875" style="62" customWidth="1"/>
    <col min="4357" max="4357" width="12.140625" style="62" customWidth="1"/>
    <col min="4358" max="4358" width="12.7109375" style="62" customWidth="1"/>
    <col min="4359" max="4365" width="0" style="62" hidden="1" customWidth="1"/>
    <col min="4366" max="4366" width="9.140625" style="62"/>
    <col min="4367" max="4367" width="0" style="62" hidden="1" customWidth="1"/>
    <col min="4368" max="4608" width="9.140625" style="62"/>
    <col min="4609" max="4609" width="9.85546875" style="62" customWidth="1"/>
    <col min="4610" max="4610" width="58.42578125" style="62" customWidth="1"/>
    <col min="4611" max="4611" width="15.140625" style="62" customWidth="1"/>
    <col min="4612" max="4612" width="15.85546875" style="62" customWidth="1"/>
    <col min="4613" max="4613" width="12.140625" style="62" customWidth="1"/>
    <col min="4614" max="4614" width="12.7109375" style="62" customWidth="1"/>
    <col min="4615" max="4621" width="0" style="62" hidden="1" customWidth="1"/>
    <col min="4622" max="4622" width="9.140625" style="62"/>
    <col min="4623" max="4623" width="0" style="62" hidden="1" customWidth="1"/>
    <col min="4624" max="4864" width="9.140625" style="62"/>
    <col min="4865" max="4865" width="9.85546875" style="62" customWidth="1"/>
    <col min="4866" max="4866" width="58.42578125" style="62" customWidth="1"/>
    <col min="4867" max="4867" width="15.140625" style="62" customWidth="1"/>
    <col min="4868" max="4868" width="15.85546875" style="62" customWidth="1"/>
    <col min="4869" max="4869" width="12.140625" style="62" customWidth="1"/>
    <col min="4870" max="4870" width="12.7109375" style="62" customWidth="1"/>
    <col min="4871" max="4877" width="0" style="62" hidden="1" customWidth="1"/>
    <col min="4878" max="4878" width="9.140625" style="62"/>
    <col min="4879" max="4879" width="0" style="62" hidden="1" customWidth="1"/>
    <col min="4880" max="5120" width="9.140625" style="62"/>
    <col min="5121" max="5121" width="9.85546875" style="62" customWidth="1"/>
    <col min="5122" max="5122" width="58.42578125" style="62" customWidth="1"/>
    <col min="5123" max="5123" width="15.140625" style="62" customWidth="1"/>
    <col min="5124" max="5124" width="15.85546875" style="62" customWidth="1"/>
    <col min="5125" max="5125" width="12.140625" style="62" customWidth="1"/>
    <col min="5126" max="5126" width="12.7109375" style="62" customWidth="1"/>
    <col min="5127" max="5133" width="0" style="62" hidden="1" customWidth="1"/>
    <col min="5134" max="5134" width="9.140625" style="62"/>
    <col min="5135" max="5135" width="0" style="62" hidden="1" customWidth="1"/>
    <col min="5136" max="5376" width="9.140625" style="62"/>
    <col min="5377" max="5377" width="9.85546875" style="62" customWidth="1"/>
    <col min="5378" max="5378" width="58.42578125" style="62" customWidth="1"/>
    <col min="5379" max="5379" width="15.140625" style="62" customWidth="1"/>
    <col min="5380" max="5380" width="15.85546875" style="62" customWidth="1"/>
    <col min="5381" max="5381" width="12.140625" style="62" customWidth="1"/>
    <col min="5382" max="5382" width="12.7109375" style="62" customWidth="1"/>
    <col min="5383" max="5389" width="0" style="62" hidden="1" customWidth="1"/>
    <col min="5390" max="5390" width="9.140625" style="62"/>
    <col min="5391" max="5391" width="0" style="62" hidden="1" customWidth="1"/>
    <col min="5392" max="5632" width="9.140625" style="62"/>
    <col min="5633" max="5633" width="9.85546875" style="62" customWidth="1"/>
    <col min="5634" max="5634" width="58.42578125" style="62" customWidth="1"/>
    <col min="5635" max="5635" width="15.140625" style="62" customWidth="1"/>
    <col min="5636" max="5636" width="15.85546875" style="62" customWidth="1"/>
    <col min="5637" max="5637" width="12.140625" style="62" customWidth="1"/>
    <col min="5638" max="5638" width="12.7109375" style="62" customWidth="1"/>
    <col min="5639" max="5645" width="0" style="62" hidden="1" customWidth="1"/>
    <col min="5646" max="5646" width="9.140625" style="62"/>
    <col min="5647" max="5647" width="0" style="62" hidden="1" customWidth="1"/>
    <col min="5648" max="5888" width="9.140625" style="62"/>
    <col min="5889" max="5889" width="9.85546875" style="62" customWidth="1"/>
    <col min="5890" max="5890" width="58.42578125" style="62" customWidth="1"/>
    <col min="5891" max="5891" width="15.140625" style="62" customWidth="1"/>
    <col min="5892" max="5892" width="15.85546875" style="62" customWidth="1"/>
    <col min="5893" max="5893" width="12.140625" style="62" customWidth="1"/>
    <col min="5894" max="5894" width="12.7109375" style="62" customWidth="1"/>
    <col min="5895" max="5901" width="0" style="62" hidden="1" customWidth="1"/>
    <col min="5902" max="5902" width="9.140625" style="62"/>
    <col min="5903" max="5903" width="0" style="62" hidden="1" customWidth="1"/>
    <col min="5904" max="6144" width="9.140625" style="62"/>
    <col min="6145" max="6145" width="9.85546875" style="62" customWidth="1"/>
    <col min="6146" max="6146" width="58.42578125" style="62" customWidth="1"/>
    <col min="6147" max="6147" width="15.140625" style="62" customWidth="1"/>
    <col min="6148" max="6148" width="15.85546875" style="62" customWidth="1"/>
    <col min="6149" max="6149" width="12.140625" style="62" customWidth="1"/>
    <col min="6150" max="6150" width="12.7109375" style="62" customWidth="1"/>
    <col min="6151" max="6157" width="0" style="62" hidden="1" customWidth="1"/>
    <col min="6158" max="6158" width="9.140625" style="62"/>
    <col min="6159" max="6159" width="0" style="62" hidden="1" customWidth="1"/>
    <col min="6160" max="6400" width="9.140625" style="62"/>
    <col min="6401" max="6401" width="9.85546875" style="62" customWidth="1"/>
    <col min="6402" max="6402" width="58.42578125" style="62" customWidth="1"/>
    <col min="6403" max="6403" width="15.140625" style="62" customWidth="1"/>
    <col min="6404" max="6404" width="15.85546875" style="62" customWidth="1"/>
    <col min="6405" max="6405" width="12.140625" style="62" customWidth="1"/>
    <col min="6406" max="6406" width="12.7109375" style="62" customWidth="1"/>
    <col min="6407" max="6413" width="0" style="62" hidden="1" customWidth="1"/>
    <col min="6414" max="6414" width="9.140625" style="62"/>
    <col min="6415" max="6415" width="0" style="62" hidden="1" customWidth="1"/>
    <col min="6416" max="6656" width="9.140625" style="62"/>
    <col min="6657" max="6657" width="9.85546875" style="62" customWidth="1"/>
    <col min="6658" max="6658" width="58.42578125" style="62" customWidth="1"/>
    <col min="6659" max="6659" width="15.140625" style="62" customWidth="1"/>
    <col min="6660" max="6660" width="15.85546875" style="62" customWidth="1"/>
    <col min="6661" max="6661" width="12.140625" style="62" customWidth="1"/>
    <col min="6662" max="6662" width="12.7109375" style="62" customWidth="1"/>
    <col min="6663" max="6669" width="0" style="62" hidden="1" customWidth="1"/>
    <col min="6670" max="6670" width="9.140625" style="62"/>
    <col min="6671" max="6671" width="0" style="62" hidden="1" customWidth="1"/>
    <col min="6672" max="6912" width="9.140625" style="62"/>
    <col min="6913" max="6913" width="9.85546875" style="62" customWidth="1"/>
    <col min="6914" max="6914" width="58.42578125" style="62" customWidth="1"/>
    <col min="6915" max="6915" width="15.140625" style="62" customWidth="1"/>
    <col min="6916" max="6916" width="15.85546875" style="62" customWidth="1"/>
    <col min="6917" max="6917" width="12.140625" style="62" customWidth="1"/>
    <col min="6918" max="6918" width="12.7109375" style="62" customWidth="1"/>
    <col min="6919" max="6925" width="0" style="62" hidden="1" customWidth="1"/>
    <col min="6926" max="6926" width="9.140625" style="62"/>
    <col min="6927" max="6927" width="0" style="62" hidden="1" customWidth="1"/>
    <col min="6928" max="7168" width="9.140625" style="62"/>
    <col min="7169" max="7169" width="9.85546875" style="62" customWidth="1"/>
    <col min="7170" max="7170" width="58.42578125" style="62" customWidth="1"/>
    <col min="7171" max="7171" width="15.140625" style="62" customWidth="1"/>
    <col min="7172" max="7172" width="15.85546875" style="62" customWidth="1"/>
    <col min="7173" max="7173" width="12.140625" style="62" customWidth="1"/>
    <col min="7174" max="7174" width="12.7109375" style="62" customWidth="1"/>
    <col min="7175" max="7181" width="0" style="62" hidden="1" customWidth="1"/>
    <col min="7182" max="7182" width="9.140625" style="62"/>
    <col min="7183" max="7183" width="0" style="62" hidden="1" customWidth="1"/>
    <col min="7184" max="7424" width="9.140625" style="62"/>
    <col min="7425" max="7425" width="9.85546875" style="62" customWidth="1"/>
    <col min="7426" max="7426" width="58.42578125" style="62" customWidth="1"/>
    <col min="7427" max="7427" width="15.140625" style="62" customWidth="1"/>
    <col min="7428" max="7428" width="15.85546875" style="62" customWidth="1"/>
    <col min="7429" max="7429" width="12.140625" style="62" customWidth="1"/>
    <col min="7430" max="7430" width="12.7109375" style="62" customWidth="1"/>
    <col min="7431" max="7437" width="0" style="62" hidden="1" customWidth="1"/>
    <col min="7438" max="7438" width="9.140625" style="62"/>
    <col min="7439" max="7439" width="0" style="62" hidden="1" customWidth="1"/>
    <col min="7440" max="7680" width="9.140625" style="62"/>
    <col min="7681" max="7681" width="9.85546875" style="62" customWidth="1"/>
    <col min="7682" max="7682" width="58.42578125" style="62" customWidth="1"/>
    <col min="7683" max="7683" width="15.140625" style="62" customWidth="1"/>
    <col min="7684" max="7684" width="15.85546875" style="62" customWidth="1"/>
    <col min="7685" max="7685" width="12.140625" style="62" customWidth="1"/>
    <col min="7686" max="7686" width="12.7109375" style="62" customWidth="1"/>
    <col min="7687" max="7693" width="0" style="62" hidden="1" customWidth="1"/>
    <col min="7694" max="7694" width="9.140625" style="62"/>
    <col min="7695" max="7695" width="0" style="62" hidden="1" customWidth="1"/>
    <col min="7696" max="7936" width="9.140625" style="62"/>
    <col min="7937" max="7937" width="9.85546875" style="62" customWidth="1"/>
    <col min="7938" max="7938" width="58.42578125" style="62" customWidth="1"/>
    <col min="7939" max="7939" width="15.140625" style="62" customWidth="1"/>
    <col min="7940" max="7940" width="15.85546875" style="62" customWidth="1"/>
    <col min="7941" max="7941" width="12.140625" style="62" customWidth="1"/>
    <col min="7942" max="7942" width="12.7109375" style="62" customWidth="1"/>
    <col min="7943" max="7949" width="0" style="62" hidden="1" customWidth="1"/>
    <col min="7950" max="7950" width="9.140625" style="62"/>
    <col min="7951" max="7951" width="0" style="62" hidden="1" customWidth="1"/>
    <col min="7952" max="8192" width="9.140625" style="62"/>
    <col min="8193" max="8193" width="9.85546875" style="62" customWidth="1"/>
    <col min="8194" max="8194" width="58.42578125" style="62" customWidth="1"/>
    <col min="8195" max="8195" width="15.140625" style="62" customWidth="1"/>
    <col min="8196" max="8196" width="15.85546875" style="62" customWidth="1"/>
    <col min="8197" max="8197" width="12.140625" style="62" customWidth="1"/>
    <col min="8198" max="8198" width="12.7109375" style="62" customWidth="1"/>
    <col min="8199" max="8205" width="0" style="62" hidden="1" customWidth="1"/>
    <col min="8206" max="8206" width="9.140625" style="62"/>
    <col min="8207" max="8207" width="0" style="62" hidden="1" customWidth="1"/>
    <col min="8208" max="8448" width="9.140625" style="62"/>
    <col min="8449" max="8449" width="9.85546875" style="62" customWidth="1"/>
    <col min="8450" max="8450" width="58.42578125" style="62" customWidth="1"/>
    <col min="8451" max="8451" width="15.140625" style="62" customWidth="1"/>
    <col min="8452" max="8452" width="15.85546875" style="62" customWidth="1"/>
    <col min="8453" max="8453" width="12.140625" style="62" customWidth="1"/>
    <col min="8454" max="8454" width="12.7109375" style="62" customWidth="1"/>
    <col min="8455" max="8461" width="0" style="62" hidden="1" customWidth="1"/>
    <col min="8462" max="8462" width="9.140625" style="62"/>
    <col min="8463" max="8463" width="0" style="62" hidden="1" customWidth="1"/>
    <col min="8464" max="8704" width="9.140625" style="62"/>
    <col min="8705" max="8705" width="9.85546875" style="62" customWidth="1"/>
    <col min="8706" max="8706" width="58.42578125" style="62" customWidth="1"/>
    <col min="8707" max="8707" width="15.140625" style="62" customWidth="1"/>
    <col min="8708" max="8708" width="15.85546875" style="62" customWidth="1"/>
    <col min="8709" max="8709" width="12.140625" style="62" customWidth="1"/>
    <col min="8710" max="8710" width="12.7109375" style="62" customWidth="1"/>
    <col min="8711" max="8717" width="0" style="62" hidden="1" customWidth="1"/>
    <col min="8718" max="8718" width="9.140625" style="62"/>
    <col min="8719" max="8719" width="0" style="62" hidden="1" customWidth="1"/>
    <col min="8720" max="8960" width="9.140625" style="62"/>
    <col min="8961" max="8961" width="9.85546875" style="62" customWidth="1"/>
    <col min="8962" max="8962" width="58.42578125" style="62" customWidth="1"/>
    <col min="8963" max="8963" width="15.140625" style="62" customWidth="1"/>
    <col min="8964" max="8964" width="15.85546875" style="62" customWidth="1"/>
    <col min="8965" max="8965" width="12.140625" style="62" customWidth="1"/>
    <col min="8966" max="8966" width="12.7109375" style="62" customWidth="1"/>
    <col min="8967" max="8973" width="0" style="62" hidden="1" customWidth="1"/>
    <col min="8974" max="8974" width="9.140625" style="62"/>
    <col min="8975" max="8975" width="0" style="62" hidden="1" customWidth="1"/>
    <col min="8976" max="9216" width="9.140625" style="62"/>
    <col min="9217" max="9217" width="9.85546875" style="62" customWidth="1"/>
    <col min="9218" max="9218" width="58.42578125" style="62" customWidth="1"/>
    <col min="9219" max="9219" width="15.140625" style="62" customWidth="1"/>
    <col min="9220" max="9220" width="15.85546875" style="62" customWidth="1"/>
    <col min="9221" max="9221" width="12.140625" style="62" customWidth="1"/>
    <col min="9222" max="9222" width="12.7109375" style="62" customWidth="1"/>
    <col min="9223" max="9229" width="0" style="62" hidden="1" customWidth="1"/>
    <col min="9230" max="9230" width="9.140625" style="62"/>
    <col min="9231" max="9231" width="0" style="62" hidden="1" customWidth="1"/>
    <col min="9232" max="9472" width="9.140625" style="62"/>
    <col min="9473" max="9473" width="9.85546875" style="62" customWidth="1"/>
    <col min="9474" max="9474" width="58.42578125" style="62" customWidth="1"/>
    <col min="9475" max="9475" width="15.140625" style="62" customWidth="1"/>
    <col min="9476" max="9476" width="15.85546875" style="62" customWidth="1"/>
    <col min="9477" max="9477" width="12.140625" style="62" customWidth="1"/>
    <col min="9478" max="9478" width="12.7109375" style="62" customWidth="1"/>
    <col min="9479" max="9485" width="0" style="62" hidden="1" customWidth="1"/>
    <col min="9486" max="9486" width="9.140625" style="62"/>
    <col min="9487" max="9487" width="0" style="62" hidden="1" customWidth="1"/>
    <col min="9488" max="9728" width="9.140625" style="62"/>
    <col min="9729" max="9729" width="9.85546875" style="62" customWidth="1"/>
    <col min="9730" max="9730" width="58.42578125" style="62" customWidth="1"/>
    <col min="9731" max="9731" width="15.140625" style="62" customWidth="1"/>
    <col min="9732" max="9732" width="15.85546875" style="62" customWidth="1"/>
    <col min="9733" max="9733" width="12.140625" style="62" customWidth="1"/>
    <col min="9734" max="9734" width="12.7109375" style="62" customWidth="1"/>
    <col min="9735" max="9741" width="0" style="62" hidden="1" customWidth="1"/>
    <col min="9742" max="9742" width="9.140625" style="62"/>
    <col min="9743" max="9743" width="0" style="62" hidden="1" customWidth="1"/>
    <col min="9744" max="9984" width="9.140625" style="62"/>
    <col min="9985" max="9985" width="9.85546875" style="62" customWidth="1"/>
    <col min="9986" max="9986" width="58.42578125" style="62" customWidth="1"/>
    <col min="9987" max="9987" width="15.140625" style="62" customWidth="1"/>
    <col min="9988" max="9988" width="15.85546875" style="62" customWidth="1"/>
    <col min="9989" max="9989" width="12.140625" style="62" customWidth="1"/>
    <col min="9990" max="9990" width="12.7109375" style="62" customWidth="1"/>
    <col min="9991" max="9997" width="0" style="62" hidden="1" customWidth="1"/>
    <col min="9998" max="9998" width="9.140625" style="62"/>
    <col min="9999" max="9999" width="0" style="62" hidden="1" customWidth="1"/>
    <col min="10000" max="10240" width="9.140625" style="62"/>
    <col min="10241" max="10241" width="9.85546875" style="62" customWidth="1"/>
    <col min="10242" max="10242" width="58.42578125" style="62" customWidth="1"/>
    <col min="10243" max="10243" width="15.140625" style="62" customWidth="1"/>
    <col min="10244" max="10244" width="15.85546875" style="62" customWidth="1"/>
    <col min="10245" max="10245" width="12.140625" style="62" customWidth="1"/>
    <col min="10246" max="10246" width="12.7109375" style="62" customWidth="1"/>
    <col min="10247" max="10253" width="0" style="62" hidden="1" customWidth="1"/>
    <col min="10254" max="10254" width="9.140625" style="62"/>
    <col min="10255" max="10255" width="0" style="62" hidden="1" customWidth="1"/>
    <col min="10256" max="10496" width="9.140625" style="62"/>
    <col min="10497" max="10497" width="9.85546875" style="62" customWidth="1"/>
    <col min="10498" max="10498" width="58.42578125" style="62" customWidth="1"/>
    <col min="10499" max="10499" width="15.140625" style="62" customWidth="1"/>
    <col min="10500" max="10500" width="15.85546875" style="62" customWidth="1"/>
    <col min="10501" max="10501" width="12.140625" style="62" customWidth="1"/>
    <col min="10502" max="10502" width="12.7109375" style="62" customWidth="1"/>
    <col min="10503" max="10509" width="0" style="62" hidden="1" customWidth="1"/>
    <col min="10510" max="10510" width="9.140625" style="62"/>
    <col min="10511" max="10511" width="0" style="62" hidden="1" customWidth="1"/>
    <col min="10512" max="10752" width="9.140625" style="62"/>
    <col min="10753" max="10753" width="9.85546875" style="62" customWidth="1"/>
    <col min="10754" max="10754" width="58.42578125" style="62" customWidth="1"/>
    <col min="10755" max="10755" width="15.140625" style="62" customWidth="1"/>
    <col min="10756" max="10756" width="15.85546875" style="62" customWidth="1"/>
    <col min="10757" max="10757" width="12.140625" style="62" customWidth="1"/>
    <col min="10758" max="10758" width="12.7109375" style="62" customWidth="1"/>
    <col min="10759" max="10765" width="0" style="62" hidden="1" customWidth="1"/>
    <col min="10766" max="10766" width="9.140625" style="62"/>
    <col min="10767" max="10767" width="0" style="62" hidden="1" customWidth="1"/>
    <col min="10768" max="11008" width="9.140625" style="62"/>
    <col min="11009" max="11009" width="9.85546875" style="62" customWidth="1"/>
    <col min="11010" max="11010" width="58.42578125" style="62" customWidth="1"/>
    <col min="11011" max="11011" width="15.140625" style="62" customWidth="1"/>
    <col min="11012" max="11012" width="15.85546875" style="62" customWidth="1"/>
    <col min="11013" max="11013" width="12.140625" style="62" customWidth="1"/>
    <col min="11014" max="11014" width="12.7109375" style="62" customWidth="1"/>
    <col min="11015" max="11021" width="0" style="62" hidden="1" customWidth="1"/>
    <col min="11022" max="11022" width="9.140625" style="62"/>
    <col min="11023" max="11023" width="0" style="62" hidden="1" customWidth="1"/>
    <col min="11024" max="11264" width="9.140625" style="62"/>
    <col min="11265" max="11265" width="9.85546875" style="62" customWidth="1"/>
    <col min="11266" max="11266" width="58.42578125" style="62" customWidth="1"/>
    <col min="11267" max="11267" width="15.140625" style="62" customWidth="1"/>
    <col min="11268" max="11268" width="15.85546875" style="62" customWidth="1"/>
    <col min="11269" max="11269" width="12.140625" style="62" customWidth="1"/>
    <col min="11270" max="11270" width="12.7109375" style="62" customWidth="1"/>
    <col min="11271" max="11277" width="0" style="62" hidden="1" customWidth="1"/>
    <col min="11278" max="11278" width="9.140625" style="62"/>
    <col min="11279" max="11279" width="0" style="62" hidden="1" customWidth="1"/>
    <col min="11280" max="11520" width="9.140625" style="62"/>
    <col min="11521" max="11521" width="9.85546875" style="62" customWidth="1"/>
    <col min="11522" max="11522" width="58.42578125" style="62" customWidth="1"/>
    <col min="11523" max="11523" width="15.140625" style="62" customWidth="1"/>
    <col min="11524" max="11524" width="15.85546875" style="62" customWidth="1"/>
    <col min="11525" max="11525" width="12.140625" style="62" customWidth="1"/>
    <col min="11526" max="11526" width="12.7109375" style="62" customWidth="1"/>
    <col min="11527" max="11533" width="0" style="62" hidden="1" customWidth="1"/>
    <col min="11534" max="11534" width="9.140625" style="62"/>
    <col min="11535" max="11535" width="0" style="62" hidden="1" customWidth="1"/>
    <col min="11536" max="11776" width="9.140625" style="62"/>
    <col min="11777" max="11777" width="9.85546875" style="62" customWidth="1"/>
    <col min="11778" max="11778" width="58.42578125" style="62" customWidth="1"/>
    <col min="11779" max="11779" width="15.140625" style="62" customWidth="1"/>
    <col min="11780" max="11780" width="15.85546875" style="62" customWidth="1"/>
    <col min="11781" max="11781" width="12.140625" style="62" customWidth="1"/>
    <col min="11782" max="11782" width="12.7109375" style="62" customWidth="1"/>
    <col min="11783" max="11789" width="0" style="62" hidden="1" customWidth="1"/>
    <col min="11790" max="11790" width="9.140625" style="62"/>
    <col min="11791" max="11791" width="0" style="62" hidden="1" customWidth="1"/>
    <col min="11792" max="12032" width="9.140625" style="62"/>
    <col min="12033" max="12033" width="9.85546875" style="62" customWidth="1"/>
    <col min="12034" max="12034" width="58.42578125" style="62" customWidth="1"/>
    <col min="12035" max="12035" width="15.140625" style="62" customWidth="1"/>
    <col min="12036" max="12036" width="15.85546875" style="62" customWidth="1"/>
    <col min="12037" max="12037" width="12.140625" style="62" customWidth="1"/>
    <col min="12038" max="12038" width="12.7109375" style="62" customWidth="1"/>
    <col min="12039" max="12045" width="0" style="62" hidden="1" customWidth="1"/>
    <col min="12046" max="12046" width="9.140625" style="62"/>
    <col min="12047" max="12047" width="0" style="62" hidden="1" customWidth="1"/>
    <col min="12048" max="12288" width="9.140625" style="62"/>
    <col min="12289" max="12289" width="9.85546875" style="62" customWidth="1"/>
    <col min="12290" max="12290" width="58.42578125" style="62" customWidth="1"/>
    <col min="12291" max="12291" width="15.140625" style="62" customWidth="1"/>
    <col min="12292" max="12292" width="15.85546875" style="62" customWidth="1"/>
    <col min="12293" max="12293" width="12.140625" style="62" customWidth="1"/>
    <col min="12294" max="12294" width="12.7109375" style="62" customWidth="1"/>
    <col min="12295" max="12301" width="0" style="62" hidden="1" customWidth="1"/>
    <col min="12302" max="12302" width="9.140625" style="62"/>
    <col min="12303" max="12303" width="0" style="62" hidden="1" customWidth="1"/>
    <col min="12304" max="12544" width="9.140625" style="62"/>
    <col min="12545" max="12545" width="9.85546875" style="62" customWidth="1"/>
    <col min="12546" max="12546" width="58.42578125" style="62" customWidth="1"/>
    <col min="12547" max="12547" width="15.140625" style="62" customWidth="1"/>
    <col min="12548" max="12548" width="15.85546875" style="62" customWidth="1"/>
    <col min="12549" max="12549" width="12.140625" style="62" customWidth="1"/>
    <col min="12550" max="12550" width="12.7109375" style="62" customWidth="1"/>
    <col min="12551" max="12557" width="0" style="62" hidden="1" customWidth="1"/>
    <col min="12558" max="12558" width="9.140625" style="62"/>
    <col min="12559" max="12559" width="0" style="62" hidden="1" customWidth="1"/>
    <col min="12560" max="12800" width="9.140625" style="62"/>
    <col min="12801" max="12801" width="9.85546875" style="62" customWidth="1"/>
    <col min="12802" max="12802" width="58.42578125" style="62" customWidth="1"/>
    <col min="12803" max="12803" width="15.140625" style="62" customWidth="1"/>
    <col min="12804" max="12804" width="15.85546875" style="62" customWidth="1"/>
    <col min="12805" max="12805" width="12.140625" style="62" customWidth="1"/>
    <col min="12806" max="12806" width="12.7109375" style="62" customWidth="1"/>
    <col min="12807" max="12813" width="0" style="62" hidden="1" customWidth="1"/>
    <col min="12814" max="12814" width="9.140625" style="62"/>
    <col min="12815" max="12815" width="0" style="62" hidden="1" customWidth="1"/>
    <col min="12816" max="13056" width="9.140625" style="62"/>
    <col min="13057" max="13057" width="9.85546875" style="62" customWidth="1"/>
    <col min="13058" max="13058" width="58.42578125" style="62" customWidth="1"/>
    <col min="13059" max="13059" width="15.140625" style="62" customWidth="1"/>
    <col min="13060" max="13060" width="15.85546875" style="62" customWidth="1"/>
    <col min="13061" max="13061" width="12.140625" style="62" customWidth="1"/>
    <col min="13062" max="13062" width="12.7109375" style="62" customWidth="1"/>
    <col min="13063" max="13069" width="0" style="62" hidden="1" customWidth="1"/>
    <col min="13070" max="13070" width="9.140625" style="62"/>
    <col min="13071" max="13071" width="0" style="62" hidden="1" customWidth="1"/>
    <col min="13072" max="13312" width="9.140625" style="62"/>
    <col min="13313" max="13313" width="9.85546875" style="62" customWidth="1"/>
    <col min="13314" max="13314" width="58.42578125" style="62" customWidth="1"/>
    <col min="13315" max="13315" width="15.140625" style="62" customWidth="1"/>
    <col min="13316" max="13316" width="15.85546875" style="62" customWidth="1"/>
    <col min="13317" max="13317" width="12.140625" style="62" customWidth="1"/>
    <col min="13318" max="13318" width="12.7109375" style="62" customWidth="1"/>
    <col min="13319" max="13325" width="0" style="62" hidden="1" customWidth="1"/>
    <col min="13326" max="13326" width="9.140625" style="62"/>
    <col min="13327" max="13327" width="0" style="62" hidden="1" customWidth="1"/>
    <col min="13328" max="13568" width="9.140625" style="62"/>
    <col min="13569" max="13569" width="9.85546875" style="62" customWidth="1"/>
    <col min="13570" max="13570" width="58.42578125" style="62" customWidth="1"/>
    <col min="13571" max="13571" width="15.140625" style="62" customWidth="1"/>
    <col min="13572" max="13572" width="15.85546875" style="62" customWidth="1"/>
    <col min="13573" max="13573" width="12.140625" style="62" customWidth="1"/>
    <col min="13574" max="13574" width="12.7109375" style="62" customWidth="1"/>
    <col min="13575" max="13581" width="0" style="62" hidden="1" customWidth="1"/>
    <col min="13582" max="13582" width="9.140625" style="62"/>
    <col min="13583" max="13583" width="0" style="62" hidden="1" customWidth="1"/>
    <col min="13584" max="13824" width="9.140625" style="62"/>
    <col min="13825" max="13825" width="9.85546875" style="62" customWidth="1"/>
    <col min="13826" max="13826" width="58.42578125" style="62" customWidth="1"/>
    <col min="13827" max="13827" width="15.140625" style="62" customWidth="1"/>
    <col min="13828" max="13828" width="15.85546875" style="62" customWidth="1"/>
    <col min="13829" max="13829" width="12.140625" style="62" customWidth="1"/>
    <col min="13830" max="13830" width="12.7109375" style="62" customWidth="1"/>
    <col min="13831" max="13837" width="0" style="62" hidden="1" customWidth="1"/>
    <col min="13838" max="13838" width="9.140625" style="62"/>
    <col min="13839" max="13839" width="0" style="62" hidden="1" customWidth="1"/>
    <col min="13840" max="14080" width="9.140625" style="62"/>
    <col min="14081" max="14081" width="9.85546875" style="62" customWidth="1"/>
    <col min="14082" max="14082" width="58.42578125" style="62" customWidth="1"/>
    <col min="14083" max="14083" width="15.140625" style="62" customWidth="1"/>
    <col min="14084" max="14084" width="15.85546875" style="62" customWidth="1"/>
    <col min="14085" max="14085" width="12.140625" style="62" customWidth="1"/>
    <col min="14086" max="14086" width="12.7109375" style="62" customWidth="1"/>
    <col min="14087" max="14093" width="0" style="62" hidden="1" customWidth="1"/>
    <col min="14094" max="14094" width="9.140625" style="62"/>
    <col min="14095" max="14095" width="0" style="62" hidden="1" customWidth="1"/>
    <col min="14096" max="14336" width="9.140625" style="62"/>
    <col min="14337" max="14337" width="9.85546875" style="62" customWidth="1"/>
    <col min="14338" max="14338" width="58.42578125" style="62" customWidth="1"/>
    <col min="14339" max="14339" width="15.140625" style="62" customWidth="1"/>
    <col min="14340" max="14340" width="15.85546875" style="62" customWidth="1"/>
    <col min="14341" max="14341" width="12.140625" style="62" customWidth="1"/>
    <col min="14342" max="14342" width="12.7109375" style="62" customWidth="1"/>
    <col min="14343" max="14349" width="0" style="62" hidden="1" customWidth="1"/>
    <col min="14350" max="14350" width="9.140625" style="62"/>
    <col min="14351" max="14351" width="0" style="62" hidden="1" customWidth="1"/>
    <col min="14352" max="14592" width="9.140625" style="62"/>
    <col min="14593" max="14593" width="9.85546875" style="62" customWidth="1"/>
    <col min="14594" max="14594" width="58.42578125" style="62" customWidth="1"/>
    <col min="14595" max="14595" width="15.140625" style="62" customWidth="1"/>
    <col min="14596" max="14596" width="15.85546875" style="62" customWidth="1"/>
    <col min="14597" max="14597" width="12.140625" style="62" customWidth="1"/>
    <col min="14598" max="14598" width="12.7109375" style="62" customWidth="1"/>
    <col min="14599" max="14605" width="0" style="62" hidden="1" customWidth="1"/>
    <col min="14606" max="14606" width="9.140625" style="62"/>
    <col min="14607" max="14607" width="0" style="62" hidden="1" customWidth="1"/>
    <col min="14608" max="14848" width="9.140625" style="62"/>
    <col min="14849" max="14849" width="9.85546875" style="62" customWidth="1"/>
    <col min="14850" max="14850" width="58.42578125" style="62" customWidth="1"/>
    <col min="14851" max="14851" width="15.140625" style="62" customWidth="1"/>
    <col min="14852" max="14852" width="15.85546875" style="62" customWidth="1"/>
    <col min="14853" max="14853" width="12.140625" style="62" customWidth="1"/>
    <col min="14854" max="14854" width="12.7109375" style="62" customWidth="1"/>
    <col min="14855" max="14861" width="0" style="62" hidden="1" customWidth="1"/>
    <col min="14862" max="14862" width="9.140625" style="62"/>
    <col min="14863" max="14863" width="0" style="62" hidden="1" customWidth="1"/>
    <col min="14864" max="15104" width="9.140625" style="62"/>
    <col min="15105" max="15105" width="9.85546875" style="62" customWidth="1"/>
    <col min="15106" max="15106" width="58.42578125" style="62" customWidth="1"/>
    <col min="15107" max="15107" width="15.140625" style="62" customWidth="1"/>
    <col min="15108" max="15108" width="15.85546875" style="62" customWidth="1"/>
    <col min="15109" max="15109" width="12.140625" style="62" customWidth="1"/>
    <col min="15110" max="15110" width="12.7109375" style="62" customWidth="1"/>
    <col min="15111" max="15117" width="0" style="62" hidden="1" customWidth="1"/>
    <col min="15118" max="15118" width="9.140625" style="62"/>
    <col min="15119" max="15119" width="0" style="62" hidden="1" customWidth="1"/>
    <col min="15120" max="15360" width="9.140625" style="62"/>
    <col min="15361" max="15361" width="9.85546875" style="62" customWidth="1"/>
    <col min="15362" max="15362" width="58.42578125" style="62" customWidth="1"/>
    <col min="15363" max="15363" width="15.140625" style="62" customWidth="1"/>
    <col min="15364" max="15364" width="15.85546875" style="62" customWidth="1"/>
    <col min="15365" max="15365" width="12.140625" style="62" customWidth="1"/>
    <col min="15366" max="15366" width="12.7109375" style="62" customWidth="1"/>
    <col min="15367" max="15373" width="0" style="62" hidden="1" customWidth="1"/>
    <col min="15374" max="15374" width="9.140625" style="62"/>
    <col min="15375" max="15375" width="0" style="62" hidden="1" customWidth="1"/>
    <col min="15376" max="15616" width="9.140625" style="62"/>
    <col min="15617" max="15617" width="9.85546875" style="62" customWidth="1"/>
    <col min="15618" max="15618" width="58.42578125" style="62" customWidth="1"/>
    <col min="15619" max="15619" width="15.140625" style="62" customWidth="1"/>
    <col min="15620" max="15620" width="15.85546875" style="62" customWidth="1"/>
    <col min="15621" max="15621" width="12.140625" style="62" customWidth="1"/>
    <col min="15622" max="15622" width="12.7109375" style="62" customWidth="1"/>
    <col min="15623" max="15629" width="0" style="62" hidden="1" customWidth="1"/>
    <col min="15630" max="15630" width="9.140625" style="62"/>
    <col min="15631" max="15631" width="0" style="62" hidden="1" customWidth="1"/>
    <col min="15632" max="15872" width="9.140625" style="62"/>
    <col min="15873" max="15873" width="9.85546875" style="62" customWidth="1"/>
    <col min="15874" max="15874" width="58.42578125" style="62" customWidth="1"/>
    <col min="15875" max="15875" width="15.140625" style="62" customWidth="1"/>
    <col min="15876" max="15876" width="15.85546875" style="62" customWidth="1"/>
    <col min="15877" max="15877" width="12.140625" style="62" customWidth="1"/>
    <col min="15878" max="15878" width="12.7109375" style="62" customWidth="1"/>
    <col min="15879" max="15885" width="0" style="62" hidden="1" customWidth="1"/>
    <col min="15886" max="15886" width="9.140625" style="62"/>
    <col min="15887" max="15887" width="0" style="62" hidden="1" customWidth="1"/>
    <col min="15888" max="16128" width="9.140625" style="62"/>
    <col min="16129" max="16129" width="9.85546875" style="62" customWidth="1"/>
    <col min="16130" max="16130" width="58.42578125" style="62" customWidth="1"/>
    <col min="16131" max="16131" width="15.140625" style="62" customWidth="1"/>
    <col min="16132" max="16132" width="15.85546875" style="62" customWidth="1"/>
    <col min="16133" max="16133" width="12.140625" style="62" customWidth="1"/>
    <col min="16134" max="16134" width="12.7109375" style="62" customWidth="1"/>
    <col min="16135" max="16141" width="0" style="62" hidden="1" customWidth="1"/>
    <col min="16142" max="16142" width="9.140625" style="62"/>
    <col min="16143" max="16143" width="0" style="62" hidden="1" customWidth="1"/>
    <col min="16144" max="16384" width="9.140625" style="62"/>
  </cols>
  <sheetData>
    <row r="1" spans="1:16" s="26" customFormat="1" ht="15.75" x14ac:dyDescent="0.25">
      <c r="A1" s="24"/>
      <c r="B1" s="24"/>
      <c r="C1" s="25" t="s">
        <v>188</v>
      </c>
      <c r="D1" s="25"/>
      <c r="E1" s="25"/>
      <c r="G1" s="27"/>
    </row>
    <row r="2" spans="1:16" s="26" customFormat="1" ht="18.75" x14ac:dyDescent="0.3">
      <c r="A2" s="24"/>
      <c r="B2" s="28"/>
      <c r="C2" s="29" t="s">
        <v>185</v>
      </c>
      <c r="D2" s="25"/>
      <c r="E2" s="25"/>
      <c r="G2" s="27"/>
    </row>
    <row r="3" spans="1:16" s="26" customFormat="1" ht="15.75" x14ac:dyDescent="0.25">
      <c r="A3" s="24"/>
      <c r="B3" s="24"/>
      <c r="C3" s="29" t="s">
        <v>186</v>
      </c>
      <c r="D3" s="25"/>
      <c r="E3" s="25"/>
      <c r="G3" s="27"/>
    </row>
    <row r="4" spans="1:16" s="26" customFormat="1" ht="15.75" x14ac:dyDescent="0.25">
      <c r="A4" s="24"/>
      <c r="B4" s="24"/>
      <c r="C4" s="29" t="s">
        <v>187</v>
      </c>
      <c r="D4" s="25"/>
      <c r="E4" s="25"/>
      <c r="G4" s="27"/>
    </row>
    <row r="5" spans="1:16" s="26" customFormat="1" ht="15.75" x14ac:dyDescent="0.2">
      <c r="A5" s="736" t="s">
        <v>189</v>
      </c>
      <c r="B5" s="736"/>
      <c r="C5" s="736"/>
      <c r="D5" s="736"/>
      <c r="E5" s="736"/>
      <c r="F5" s="736"/>
      <c r="G5" s="27"/>
    </row>
    <row r="6" spans="1:16" s="26" customFormat="1" ht="30.75" customHeight="1" x14ac:dyDescent="0.2">
      <c r="A6" s="737" t="s">
        <v>190</v>
      </c>
      <c r="B6" s="737"/>
      <c r="C6" s="737"/>
      <c r="D6" s="737"/>
      <c r="E6" s="737"/>
      <c r="F6" s="737"/>
      <c r="G6" s="27"/>
    </row>
    <row r="7" spans="1:16" s="26" customFormat="1" ht="17.25" customHeight="1" x14ac:dyDescent="0.2">
      <c r="A7" s="30"/>
      <c r="B7" s="31">
        <v>11503000000</v>
      </c>
      <c r="C7" s="30"/>
      <c r="D7" s="30"/>
      <c r="E7" s="30"/>
      <c r="F7" s="30"/>
      <c r="G7" s="27"/>
    </row>
    <row r="8" spans="1:16" s="26" customFormat="1" ht="17.25" customHeight="1" thickBot="1" x14ac:dyDescent="0.3">
      <c r="A8" s="30"/>
      <c r="B8" s="32" t="s">
        <v>2</v>
      </c>
      <c r="C8" s="30"/>
      <c r="D8" s="30"/>
      <c r="E8" s="30"/>
      <c r="F8" s="33" t="s">
        <v>191</v>
      </c>
      <c r="G8" s="27"/>
    </row>
    <row r="9" spans="1:16" s="26" customFormat="1" ht="12.75" customHeight="1" x14ac:dyDescent="0.2">
      <c r="A9" s="738" t="s">
        <v>192</v>
      </c>
      <c r="B9" s="740" t="s">
        <v>193</v>
      </c>
      <c r="C9" s="742" t="s">
        <v>10</v>
      </c>
      <c r="D9" s="740" t="s">
        <v>11</v>
      </c>
      <c r="E9" s="742" t="s">
        <v>12</v>
      </c>
      <c r="F9" s="745"/>
      <c r="G9" s="27"/>
    </row>
    <row r="10" spans="1:16" s="26" customFormat="1" ht="63.75" thickBot="1" x14ac:dyDescent="0.25">
      <c r="A10" s="739"/>
      <c r="B10" s="741"/>
      <c r="C10" s="743"/>
      <c r="D10" s="744"/>
      <c r="E10" s="34" t="s">
        <v>10</v>
      </c>
      <c r="F10" s="35" t="s">
        <v>14</v>
      </c>
      <c r="G10" s="27"/>
    </row>
    <row r="11" spans="1:16" s="26" customFormat="1" ht="17.25" customHeight="1" thickBot="1" x14ac:dyDescent="0.25">
      <c r="A11" s="36">
        <v>1</v>
      </c>
      <c r="B11" s="37">
        <v>2</v>
      </c>
      <c r="C11" s="38">
        <v>3</v>
      </c>
      <c r="D11" s="38">
        <v>4</v>
      </c>
      <c r="E11" s="38">
        <v>5</v>
      </c>
      <c r="F11" s="39">
        <v>6</v>
      </c>
      <c r="G11" s="27"/>
      <c r="P11" s="30"/>
    </row>
    <row r="12" spans="1:16" s="46" customFormat="1" ht="16.5" thickBot="1" x14ac:dyDescent="0.25">
      <c r="A12" s="40" t="s">
        <v>194</v>
      </c>
      <c r="B12" s="41" t="s">
        <v>195</v>
      </c>
      <c r="C12" s="42">
        <f>C13+C27+C33+C49+C22</f>
        <v>120438016</v>
      </c>
      <c r="D12" s="42">
        <f>D13+D27+D33+D49+D22</f>
        <v>120358716</v>
      </c>
      <c r="E12" s="42">
        <f>E49</f>
        <v>79300</v>
      </c>
      <c r="F12" s="43"/>
      <c r="G12" s="44"/>
      <c r="H12" s="45"/>
    </row>
    <row r="13" spans="1:16" s="46" customFormat="1" ht="31.5" x14ac:dyDescent="0.2">
      <c r="A13" s="47" t="s">
        <v>196</v>
      </c>
      <c r="B13" s="48" t="s">
        <v>197</v>
      </c>
      <c r="C13" s="49">
        <f>C14+C20</f>
        <v>72812100</v>
      </c>
      <c r="D13" s="49">
        <f>D14+D20</f>
        <v>72812100</v>
      </c>
      <c r="E13" s="49">
        <f>E14</f>
        <v>0</v>
      </c>
      <c r="F13" s="50"/>
      <c r="G13" s="51"/>
    </row>
    <row r="14" spans="1:16" s="46" customFormat="1" ht="14.25" customHeight="1" x14ac:dyDescent="0.2">
      <c r="A14" s="52" t="s">
        <v>198</v>
      </c>
      <c r="B14" s="53" t="s">
        <v>199</v>
      </c>
      <c r="C14" s="54">
        <f>C15+C16+C17+C18+C19</f>
        <v>72800000</v>
      </c>
      <c r="D14" s="54">
        <f>D15+D16+D17+D18+D19</f>
        <v>72800000</v>
      </c>
      <c r="E14" s="54">
        <f>E15+E16+E17+E18+E19</f>
        <v>0</v>
      </c>
      <c r="F14" s="55"/>
      <c r="G14" s="51"/>
    </row>
    <row r="15" spans="1:16" ht="47.25" x14ac:dyDescent="0.2">
      <c r="A15" s="56" t="s">
        <v>200</v>
      </c>
      <c r="B15" s="57" t="s">
        <v>201</v>
      </c>
      <c r="C15" s="58">
        <f t="shared" ref="C15:C21" si="0">D15+E15</f>
        <v>60000000</v>
      </c>
      <c r="D15" s="59">
        <v>60000000</v>
      </c>
      <c r="E15" s="58">
        <v>0</v>
      </c>
      <c r="F15" s="60"/>
      <c r="G15" s="61"/>
    </row>
    <row r="16" spans="1:16" ht="78.75" x14ac:dyDescent="0.2">
      <c r="A16" s="56" t="s">
        <v>202</v>
      </c>
      <c r="B16" s="57" t="s">
        <v>203</v>
      </c>
      <c r="C16" s="58">
        <f t="shared" si="0"/>
        <v>3000000</v>
      </c>
      <c r="D16" s="58">
        <v>3000000</v>
      </c>
      <c r="E16" s="58">
        <v>0</v>
      </c>
      <c r="F16" s="60"/>
      <c r="G16" s="61"/>
    </row>
    <row r="17" spans="1:7" ht="47.25" customHeight="1" x14ac:dyDescent="0.2">
      <c r="A17" s="56" t="s">
        <v>204</v>
      </c>
      <c r="B17" s="57" t="s">
        <v>205</v>
      </c>
      <c r="C17" s="58">
        <f t="shared" si="0"/>
        <v>8700000</v>
      </c>
      <c r="D17" s="58">
        <v>8700000</v>
      </c>
      <c r="E17" s="58">
        <v>0</v>
      </c>
      <c r="F17" s="60"/>
      <c r="G17" s="61"/>
    </row>
    <row r="18" spans="1:7" ht="42" customHeight="1" x14ac:dyDescent="0.2">
      <c r="A18" s="56" t="s">
        <v>206</v>
      </c>
      <c r="B18" s="57" t="s">
        <v>207</v>
      </c>
      <c r="C18" s="58">
        <f t="shared" si="0"/>
        <v>1100000</v>
      </c>
      <c r="D18" s="58">
        <v>1100000</v>
      </c>
      <c r="E18" s="58">
        <v>0</v>
      </c>
      <c r="F18" s="60"/>
      <c r="G18" s="61"/>
    </row>
    <row r="19" spans="1:7" ht="64.5" hidden="1" customHeight="1" x14ac:dyDescent="0.2">
      <c r="A19" s="56" t="s">
        <v>208</v>
      </c>
      <c r="B19" s="57" t="s">
        <v>209</v>
      </c>
      <c r="C19" s="58">
        <f t="shared" si="0"/>
        <v>0</v>
      </c>
      <c r="D19" s="58"/>
      <c r="E19" s="58">
        <v>0</v>
      </c>
      <c r="F19" s="60"/>
      <c r="G19" s="61"/>
    </row>
    <row r="20" spans="1:7" s="46" customFormat="1" ht="36.75" customHeight="1" x14ac:dyDescent="0.2">
      <c r="A20" s="52">
        <v>11020000</v>
      </c>
      <c r="B20" s="53" t="s">
        <v>210</v>
      </c>
      <c r="C20" s="54">
        <f t="shared" si="0"/>
        <v>12100</v>
      </c>
      <c r="D20" s="54">
        <f>D21</f>
        <v>12100</v>
      </c>
      <c r="E20" s="54"/>
      <c r="F20" s="55"/>
      <c r="G20" s="51"/>
    </row>
    <row r="21" spans="1:7" ht="38.25" customHeight="1" x14ac:dyDescent="0.2">
      <c r="A21" s="56">
        <v>11020200</v>
      </c>
      <c r="B21" s="57" t="s">
        <v>211</v>
      </c>
      <c r="C21" s="58">
        <f t="shared" si="0"/>
        <v>12100</v>
      </c>
      <c r="D21" s="58">
        <v>12100</v>
      </c>
      <c r="E21" s="58"/>
      <c r="F21" s="60"/>
      <c r="G21" s="61"/>
    </row>
    <row r="22" spans="1:7" s="46" customFormat="1" ht="36" customHeight="1" x14ac:dyDescent="0.2">
      <c r="A22" s="52">
        <v>13000000</v>
      </c>
      <c r="B22" s="53" t="s">
        <v>212</v>
      </c>
      <c r="C22" s="54">
        <f>C23+C25</f>
        <v>120100</v>
      </c>
      <c r="D22" s="54">
        <f>D23+D25</f>
        <v>120100</v>
      </c>
      <c r="E22" s="54"/>
      <c r="F22" s="55"/>
      <c r="G22" s="51"/>
    </row>
    <row r="23" spans="1:7" s="46" customFormat="1" ht="27" hidden="1" customHeight="1" x14ac:dyDescent="0.2">
      <c r="A23" s="52">
        <v>13010000</v>
      </c>
      <c r="B23" s="53" t="s">
        <v>213</v>
      </c>
      <c r="C23" s="54">
        <f>C24</f>
        <v>0</v>
      </c>
      <c r="D23" s="54">
        <f>D24</f>
        <v>0</v>
      </c>
      <c r="E23" s="54"/>
      <c r="F23" s="55"/>
      <c r="G23" s="51"/>
    </row>
    <row r="24" spans="1:7" ht="66" hidden="1" customHeight="1" x14ac:dyDescent="0.2">
      <c r="A24" s="56">
        <v>13010200</v>
      </c>
      <c r="B24" s="57" t="s">
        <v>214</v>
      </c>
      <c r="C24" s="58">
        <f>D24+E24</f>
        <v>0</v>
      </c>
      <c r="D24" s="58">
        <v>0</v>
      </c>
      <c r="E24" s="58"/>
      <c r="F24" s="60"/>
      <c r="G24" s="61"/>
    </row>
    <row r="25" spans="1:7" s="46" customFormat="1" ht="30" customHeight="1" x14ac:dyDescent="0.2">
      <c r="A25" s="52">
        <v>13030000</v>
      </c>
      <c r="B25" s="53" t="s">
        <v>215</v>
      </c>
      <c r="C25" s="54">
        <f>C26</f>
        <v>120100</v>
      </c>
      <c r="D25" s="54">
        <f>D26</f>
        <v>120100</v>
      </c>
      <c r="E25" s="54"/>
      <c r="F25" s="55"/>
      <c r="G25" s="51"/>
    </row>
    <row r="26" spans="1:7" ht="49.5" customHeight="1" x14ac:dyDescent="0.2">
      <c r="A26" s="56">
        <v>13030100</v>
      </c>
      <c r="B26" s="57" t="s">
        <v>216</v>
      </c>
      <c r="C26" s="58">
        <f>D26+E26</f>
        <v>120100</v>
      </c>
      <c r="D26" s="58">
        <v>120100</v>
      </c>
      <c r="E26" s="58">
        <v>0</v>
      </c>
      <c r="F26" s="60"/>
      <c r="G26" s="61"/>
    </row>
    <row r="27" spans="1:7" s="46" customFormat="1" ht="14.25" customHeight="1" x14ac:dyDescent="0.2">
      <c r="A27" s="52" t="s">
        <v>217</v>
      </c>
      <c r="B27" s="53" t="s">
        <v>218</v>
      </c>
      <c r="C27" s="54">
        <f>C28+C30+C32</f>
        <v>6990000</v>
      </c>
      <c r="D27" s="54">
        <f>D28+D30+D32</f>
        <v>6990000</v>
      </c>
      <c r="E27" s="54">
        <f>E28+E30+E32</f>
        <v>0</v>
      </c>
      <c r="F27" s="55"/>
      <c r="G27" s="51"/>
    </row>
    <row r="28" spans="1:7" s="46" customFormat="1" ht="31.5" x14ac:dyDescent="0.2">
      <c r="A28" s="52" t="s">
        <v>219</v>
      </c>
      <c r="B28" s="53" t="s">
        <v>220</v>
      </c>
      <c r="C28" s="54">
        <f>C29</f>
        <v>990000</v>
      </c>
      <c r="D28" s="54">
        <f>D29</f>
        <v>990000</v>
      </c>
      <c r="E28" s="54">
        <f>E29</f>
        <v>0</v>
      </c>
      <c r="F28" s="55"/>
      <c r="G28" s="51"/>
    </row>
    <row r="29" spans="1:7" ht="14.25" customHeight="1" x14ac:dyDescent="0.2">
      <c r="A29" s="56" t="s">
        <v>221</v>
      </c>
      <c r="B29" s="57" t="s">
        <v>222</v>
      </c>
      <c r="C29" s="58">
        <f>D29+E29</f>
        <v>990000</v>
      </c>
      <c r="D29" s="58">
        <v>990000</v>
      </c>
      <c r="E29" s="58">
        <v>0</v>
      </c>
      <c r="F29" s="60"/>
      <c r="G29" s="61"/>
    </row>
    <row r="30" spans="1:7" s="46" customFormat="1" ht="31.5" x14ac:dyDescent="0.2">
      <c r="A30" s="52" t="s">
        <v>223</v>
      </c>
      <c r="B30" s="53" t="s">
        <v>224</v>
      </c>
      <c r="C30" s="54">
        <f>C31</f>
        <v>3500000</v>
      </c>
      <c r="D30" s="54">
        <f>D31</f>
        <v>3500000</v>
      </c>
      <c r="E30" s="54">
        <f>E31</f>
        <v>0</v>
      </c>
      <c r="F30" s="55"/>
      <c r="G30" s="51"/>
    </row>
    <row r="31" spans="1:7" ht="14.25" customHeight="1" x14ac:dyDescent="0.2">
      <c r="A31" s="56" t="s">
        <v>225</v>
      </c>
      <c r="B31" s="57" t="s">
        <v>222</v>
      </c>
      <c r="C31" s="58">
        <f>D31+E31</f>
        <v>3500000</v>
      </c>
      <c r="D31" s="58">
        <v>3500000</v>
      </c>
      <c r="E31" s="58">
        <v>0</v>
      </c>
      <c r="F31" s="60"/>
      <c r="G31" s="61"/>
    </row>
    <row r="32" spans="1:7" ht="31.5" x14ac:dyDescent="0.2">
      <c r="A32" s="56" t="s">
        <v>226</v>
      </c>
      <c r="B32" s="57" t="s">
        <v>227</v>
      </c>
      <c r="C32" s="58">
        <f>D32+E32</f>
        <v>2500000</v>
      </c>
      <c r="D32" s="58">
        <v>2500000</v>
      </c>
      <c r="E32" s="58">
        <v>0</v>
      </c>
      <c r="F32" s="60"/>
      <c r="G32" s="61"/>
    </row>
    <row r="33" spans="1:7" s="46" customFormat="1" ht="14.25" customHeight="1" x14ac:dyDescent="0.2">
      <c r="A33" s="52" t="s">
        <v>228</v>
      </c>
      <c r="B33" s="53" t="s">
        <v>229</v>
      </c>
      <c r="C33" s="54">
        <f>C34+C45</f>
        <v>40436516</v>
      </c>
      <c r="D33" s="54">
        <f>D34+D45</f>
        <v>40436516</v>
      </c>
      <c r="E33" s="54">
        <f>E34+E45</f>
        <v>0</v>
      </c>
      <c r="F33" s="55"/>
      <c r="G33" s="51"/>
    </row>
    <row r="34" spans="1:7" s="46" customFormat="1" ht="14.25" customHeight="1" x14ac:dyDescent="0.2">
      <c r="A34" s="52" t="s">
        <v>230</v>
      </c>
      <c r="B34" s="53" t="s">
        <v>231</v>
      </c>
      <c r="C34" s="54">
        <f>C35+C36+C37+C38+C39+C40+C41+C42+C43+C44</f>
        <v>21055516</v>
      </c>
      <c r="D34" s="54">
        <f>D35+D36+D37+D38+D39+D40+D41+D42+D43+D44</f>
        <v>21055516</v>
      </c>
      <c r="E34" s="54">
        <f>E35+E36+E37+E38+E39+E40+E41+E42+E43+E44</f>
        <v>0</v>
      </c>
      <c r="F34" s="55"/>
      <c r="G34" s="51"/>
    </row>
    <row r="35" spans="1:7" ht="47.25" x14ac:dyDescent="0.2">
      <c r="A35" s="56" t="s">
        <v>232</v>
      </c>
      <c r="B35" s="57" t="s">
        <v>233</v>
      </c>
      <c r="C35" s="58">
        <f t="shared" ref="C35:C48" si="1">D35+E35</f>
        <v>18400</v>
      </c>
      <c r="D35" s="58">
        <v>18400</v>
      </c>
      <c r="E35" s="58">
        <v>0</v>
      </c>
      <c r="F35" s="60"/>
      <c r="G35" s="61"/>
    </row>
    <row r="36" spans="1:7" ht="47.25" x14ac:dyDescent="0.2">
      <c r="A36" s="56" t="s">
        <v>234</v>
      </c>
      <c r="B36" s="57" t="s">
        <v>235</v>
      </c>
      <c r="C36" s="58">
        <f t="shared" si="1"/>
        <v>33200</v>
      </c>
      <c r="D36" s="58">
        <v>33200</v>
      </c>
      <c r="E36" s="58">
        <v>0</v>
      </c>
      <c r="F36" s="60"/>
      <c r="G36" s="61"/>
    </row>
    <row r="37" spans="1:7" ht="47.25" x14ac:dyDescent="0.2">
      <c r="A37" s="56" t="s">
        <v>236</v>
      </c>
      <c r="B37" s="57" t="s">
        <v>237</v>
      </c>
      <c r="C37" s="58">
        <f t="shared" si="1"/>
        <v>29200</v>
      </c>
      <c r="D37" s="58">
        <v>29200</v>
      </c>
      <c r="E37" s="58">
        <v>0</v>
      </c>
      <c r="F37" s="60"/>
      <c r="G37" s="61"/>
    </row>
    <row r="38" spans="1:7" ht="47.25" x14ac:dyDescent="0.2">
      <c r="A38" s="56" t="s">
        <v>238</v>
      </c>
      <c r="B38" s="57" t="s">
        <v>239</v>
      </c>
      <c r="C38" s="58">
        <f t="shared" si="1"/>
        <v>1173000</v>
      </c>
      <c r="D38" s="58">
        <v>1173000</v>
      </c>
      <c r="E38" s="58">
        <v>0</v>
      </c>
      <c r="F38" s="60"/>
      <c r="G38" s="61"/>
    </row>
    <row r="39" spans="1:7" ht="14.25" customHeight="1" x14ac:dyDescent="0.2">
      <c r="A39" s="56" t="s">
        <v>240</v>
      </c>
      <c r="B39" s="57" t="s">
        <v>241</v>
      </c>
      <c r="C39" s="58">
        <f t="shared" si="1"/>
        <v>3000900</v>
      </c>
      <c r="D39" s="58">
        <v>3000900</v>
      </c>
      <c r="E39" s="58">
        <v>0</v>
      </c>
      <c r="F39" s="60"/>
      <c r="G39" s="61"/>
    </row>
    <row r="40" spans="1:7" ht="14.25" customHeight="1" x14ac:dyDescent="0.2">
      <c r="A40" s="56" t="s">
        <v>242</v>
      </c>
      <c r="B40" s="57" t="s">
        <v>243</v>
      </c>
      <c r="C40" s="58">
        <f t="shared" si="1"/>
        <v>13090416</v>
      </c>
      <c r="D40" s="58">
        <f>13449226+290-329096-30000-4</f>
        <v>13090416</v>
      </c>
      <c r="E40" s="58">
        <v>0</v>
      </c>
      <c r="F40" s="60"/>
      <c r="G40" s="61"/>
    </row>
    <row r="41" spans="1:7" ht="14.25" customHeight="1" x14ac:dyDescent="0.2">
      <c r="A41" s="56" t="s">
        <v>244</v>
      </c>
      <c r="B41" s="57" t="s">
        <v>245</v>
      </c>
      <c r="C41" s="58">
        <f t="shared" si="1"/>
        <v>1255000</v>
      </c>
      <c r="D41" s="58">
        <v>1255000</v>
      </c>
      <c r="E41" s="58">
        <v>0</v>
      </c>
      <c r="F41" s="60"/>
      <c r="G41" s="61"/>
    </row>
    <row r="42" spans="1:7" ht="14.25" customHeight="1" x14ac:dyDescent="0.2">
      <c r="A42" s="56" t="s">
        <v>246</v>
      </c>
      <c r="B42" s="57" t="s">
        <v>247</v>
      </c>
      <c r="C42" s="58">
        <f t="shared" si="1"/>
        <v>2357200</v>
      </c>
      <c r="D42" s="58">
        <v>2357200</v>
      </c>
      <c r="E42" s="58">
        <v>0</v>
      </c>
      <c r="F42" s="60"/>
      <c r="G42" s="61"/>
    </row>
    <row r="43" spans="1:7" ht="14.25" customHeight="1" x14ac:dyDescent="0.2">
      <c r="A43" s="56" t="s">
        <v>248</v>
      </c>
      <c r="B43" s="57" t="s">
        <v>249</v>
      </c>
      <c r="C43" s="58">
        <f t="shared" si="1"/>
        <v>17900</v>
      </c>
      <c r="D43" s="58">
        <v>17900</v>
      </c>
      <c r="E43" s="58">
        <v>0</v>
      </c>
      <c r="F43" s="60"/>
      <c r="G43" s="61"/>
    </row>
    <row r="44" spans="1:7" ht="14.25" customHeight="1" x14ac:dyDescent="0.2">
      <c r="A44" s="56" t="s">
        <v>250</v>
      </c>
      <c r="B44" s="57" t="s">
        <v>251</v>
      </c>
      <c r="C44" s="58">
        <f t="shared" si="1"/>
        <v>80300</v>
      </c>
      <c r="D44" s="58">
        <v>80300</v>
      </c>
      <c r="E44" s="58">
        <v>0</v>
      </c>
      <c r="F44" s="60"/>
      <c r="G44" s="61"/>
    </row>
    <row r="45" spans="1:7" s="46" customFormat="1" ht="14.25" customHeight="1" x14ac:dyDescent="0.2">
      <c r="A45" s="52" t="s">
        <v>252</v>
      </c>
      <c r="B45" s="53" t="s">
        <v>253</v>
      </c>
      <c r="C45" s="54">
        <f>C46+C47+C48</f>
        <v>19381000</v>
      </c>
      <c r="D45" s="54">
        <f>D46+D47+D48</f>
        <v>19381000</v>
      </c>
      <c r="E45" s="54">
        <f>E46+E47+E48</f>
        <v>0</v>
      </c>
      <c r="F45" s="55"/>
      <c r="G45" s="51"/>
    </row>
    <row r="46" spans="1:7" ht="14.25" customHeight="1" x14ac:dyDescent="0.2">
      <c r="A46" s="56" t="s">
        <v>254</v>
      </c>
      <c r="B46" s="57" t="s">
        <v>255</v>
      </c>
      <c r="C46" s="58">
        <f t="shared" si="1"/>
        <v>500000</v>
      </c>
      <c r="D46" s="58">
        <v>500000</v>
      </c>
      <c r="E46" s="58">
        <v>0</v>
      </c>
      <c r="F46" s="60"/>
      <c r="G46" s="61"/>
    </row>
    <row r="47" spans="1:7" ht="14.25" customHeight="1" x14ac:dyDescent="0.2">
      <c r="A47" s="56" t="s">
        <v>256</v>
      </c>
      <c r="B47" s="57" t="s">
        <v>257</v>
      </c>
      <c r="C47" s="58">
        <f t="shared" si="1"/>
        <v>9100000</v>
      </c>
      <c r="D47" s="58">
        <v>9100000</v>
      </c>
      <c r="E47" s="58">
        <v>0</v>
      </c>
      <c r="F47" s="60"/>
      <c r="G47" s="61"/>
    </row>
    <row r="48" spans="1:7" ht="63" x14ac:dyDescent="0.2">
      <c r="A48" s="56" t="s">
        <v>258</v>
      </c>
      <c r="B48" s="57" t="s">
        <v>259</v>
      </c>
      <c r="C48" s="58">
        <f t="shared" si="1"/>
        <v>9781000</v>
      </c>
      <c r="D48" s="58">
        <v>9781000</v>
      </c>
      <c r="E48" s="58">
        <v>0</v>
      </c>
      <c r="F48" s="60"/>
      <c r="G48" s="61"/>
    </row>
    <row r="49" spans="1:7" s="46" customFormat="1" ht="14.25" customHeight="1" x14ac:dyDescent="0.2">
      <c r="A49" s="52" t="s">
        <v>260</v>
      </c>
      <c r="B49" s="53" t="s">
        <v>261</v>
      </c>
      <c r="C49" s="54">
        <f>C50</f>
        <v>79300</v>
      </c>
      <c r="D49" s="54">
        <f>D50</f>
        <v>0</v>
      </c>
      <c r="E49" s="54">
        <f>E50</f>
        <v>79300</v>
      </c>
      <c r="F49" s="55"/>
      <c r="G49" s="51"/>
    </row>
    <row r="50" spans="1:7" s="46" customFormat="1" ht="14.25" customHeight="1" x14ac:dyDescent="0.2">
      <c r="A50" s="52" t="s">
        <v>262</v>
      </c>
      <c r="B50" s="53" t="s">
        <v>263</v>
      </c>
      <c r="C50" s="54">
        <f>C51+C52+C53</f>
        <v>79300</v>
      </c>
      <c r="D50" s="54">
        <f>D51+D52+D53</f>
        <v>0</v>
      </c>
      <c r="E50" s="54">
        <f>E51+E52+E53</f>
        <v>79300</v>
      </c>
      <c r="F50" s="55"/>
      <c r="G50" s="51"/>
    </row>
    <row r="51" spans="1:7" ht="63" x14ac:dyDescent="0.2">
      <c r="A51" s="56" t="s">
        <v>264</v>
      </c>
      <c r="B51" s="57" t="s">
        <v>265</v>
      </c>
      <c r="C51" s="58">
        <f>D51+E51</f>
        <v>50800</v>
      </c>
      <c r="D51" s="58">
        <v>0</v>
      </c>
      <c r="E51" s="58">
        <v>50800</v>
      </c>
      <c r="F51" s="60"/>
      <c r="G51" s="61"/>
    </row>
    <row r="52" spans="1:7" ht="31.5" x14ac:dyDescent="0.2">
      <c r="A52" s="56" t="s">
        <v>266</v>
      </c>
      <c r="B52" s="57" t="s">
        <v>267</v>
      </c>
      <c r="C52" s="58">
        <f>D52+E52</f>
        <v>10100</v>
      </c>
      <c r="D52" s="58">
        <v>0</v>
      </c>
      <c r="E52" s="58">
        <v>10100</v>
      </c>
      <c r="F52" s="60"/>
      <c r="G52" s="61"/>
    </row>
    <row r="53" spans="1:7" ht="56.25" customHeight="1" thickBot="1" x14ac:dyDescent="0.25">
      <c r="A53" s="63" t="s">
        <v>268</v>
      </c>
      <c r="B53" s="64" t="s">
        <v>269</v>
      </c>
      <c r="C53" s="65">
        <f>D53+E53</f>
        <v>18400</v>
      </c>
      <c r="D53" s="65">
        <v>0</v>
      </c>
      <c r="E53" s="65">
        <v>18400</v>
      </c>
      <c r="F53" s="66"/>
      <c r="G53" s="61"/>
    </row>
    <row r="54" spans="1:7" s="46" customFormat="1" ht="14.25" customHeight="1" thickBot="1" x14ac:dyDescent="0.25">
      <c r="A54" s="40" t="s">
        <v>270</v>
      </c>
      <c r="B54" s="41" t="s">
        <v>271</v>
      </c>
      <c r="C54" s="42">
        <f>C55+C59+C67</f>
        <v>2893859</v>
      </c>
      <c r="D54" s="42">
        <f>D55+D59+D67</f>
        <v>1075900</v>
      </c>
      <c r="E54" s="42">
        <f>E55+E59+E67</f>
        <v>1817959</v>
      </c>
      <c r="F54" s="43">
        <f>F55+F59+F67</f>
        <v>0</v>
      </c>
      <c r="G54" s="51"/>
    </row>
    <row r="55" spans="1:7" s="46" customFormat="1" ht="14.25" customHeight="1" x14ac:dyDescent="0.2">
      <c r="A55" s="47" t="s">
        <v>272</v>
      </c>
      <c r="B55" s="48" t="s">
        <v>273</v>
      </c>
      <c r="C55" s="49">
        <f>C56</f>
        <v>185700</v>
      </c>
      <c r="D55" s="49">
        <f>D56</f>
        <v>185700</v>
      </c>
      <c r="E55" s="49">
        <f>E56</f>
        <v>0</v>
      </c>
      <c r="F55" s="50"/>
      <c r="G55" s="51"/>
    </row>
    <row r="56" spans="1:7" s="46" customFormat="1" ht="14.25" customHeight="1" x14ac:dyDescent="0.2">
      <c r="A56" s="52" t="s">
        <v>274</v>
      </c>
      <c r="B56" s="53" t="s">
        <v>275</v>
      </c>
      <c r="C56" s="54">
        <f>C57+C58</f>
        <v>185700</v>
      </c>
      <c r="D56" s="54">
        <f>D57+D58</f>
        <v>185700</v>
      </c>
      <c r="E56" s="54">
        <f>E57+E58</f>
        <v>0</v>
      </c>
      <c r="F56" s="55"/>
      <c r="G56" s="51"/>
    </row>
    <row r="57" spans="1:7" ht="14.25" customHeight="1" x14ac:dyDescent="0.2">
      <c r="A57" s="56" t="s">
        <v>276</v>
      </c>
      <c r="B57" s="57" t="s">
        <v>277</v>
      </c>
      <c r="C57" s="58">
        <f>D57+E57</f>
        <v>62200</v>
      </c>
      <c r="D57" s="58">
        <v>62200</v>
      </c>
      <c r="E57" s="58">
        <v>0</v>
      </c>
      <c r="F57" s="60"/>
      <c r="G57" s="61"/>
    </row>
    <row r="58" spans="1:7" ht="47.25" x14ac:dyDescent="0.2">
      <c r="A58" s="56" t="s">
        <v>278</v>
      </c>
      <c r="B58" s="57" t="s">
        <v>279</v>
      </c>
      <c r="C58" s="58">
        <f>D58+E58</f>
        <v>123500</v>
      </c>
      <c r="D58" s="58">
        <v>123500</v>
      </c>
      <c r="E58" s="58">
        <v>0</v>
      </c>
      <c r="F58" s="60"/>
      <c r="G58" s="61"/>
    </row>
    <row r="59" spans="1:7" s="46" customFormat="1" ht="31.5" x14ac:dyDescent="0.2">
      <c r="A59" s="52" t="s">
        <v>280</v>
      </c>
      <c r="B59" s="53" t="s">
        <v>281</v>
      </c>
      <c r="C59" s="54">
        <f>C60+C64</f>
        <v>890200</v>
      </c>
      <c r="D59" s="54">
        <f>D60+D64</f>
        <v>890200</v>
      </c>
      <c r="E59" s="54">
        <f>E60+E64</f>
        <v>0</v>
      </c>
      <c r="F59" s="55"/>
      <c r="G59" s="51"/>
    </row>
    <row r="60" spans="1:7" s="46" customFormat="1" ht="14.25" customHeight="1" x14ac:dyDescent="0.2">
      <c r="A60" s="52" t="s">
        <v>282</v>
      </c>
      <c r="B60" s="53" t="s">
        <v>283</v>
      </c>
      <c r="C60" s="54">
        <f>C61+C62+C63</f>
        <v>708000</v>
      </c>
      <c r="D60" s="54">
        <f>D61+D62+D63</f>
        <v>708000</v>
      </c>
      <c r="E60" s="54">
        <f>E61+E62+E63</f>
        <v>0</v>
      </c>
      <c r="F60" s="55"/>
      <c r="G60" s="51"/>
    </row>
    <row r="61" spans="1:7" ht="47.25" x14ac:dyDescent="0.2">
      <c r="A61" s="56" t="s">
        <v>284</v>
      </c>
      <c r="B61" s="57" t="s">
        <v>285</v>
      </c>
      <c r="C61" s="58">
        <f t="shared" ref="C61:C72" si="2">D61+E61</f>
        <v>44600</v>
      </c>
      <c r="D61" s="58">
        <v>44600</v>
      </c>
      <c r="E61" s="58">
        <v>0</v>
      </c>
      <c r="F61" s="60"/>
      <c r="G61" s="61"/>
    </row>
    <row r="62" spans="1:7" ht="14.25" customHeight="1" x14ac:dyDescent="0.2">
      <c r="A62" s="56" t="s">
        <v>286</v>
      </c>
      <c r="B62" s="57" t="s">
        <v>287</v>
      </c>
      <c r="C62" s="58">
        <f t="shared" si="2"/>
        <v>447800</v>
      </c>
      <c r="D62" s="58">
        <v>447800</v>
      </c>
      <c r="E62" s="58">
        <v>0</v>
      </c>
      <c r="F62" s="60"/>
      <c r="G62" s="61"/>
    </row>
    <row r="63" spans="1:7" ht="31.5" x14ac:dyDescent="0.2">
      <c r="A63" s="56" t="s">
        <v>288</v>
      </c>
      <c r="B63" s="57" t="s">
        <v>289</v>
      </c>
      <c r="C63" s="58">
        <f t="shared" si="2"/>
        <v>215600</v>
      </c>
      <c r="D63" s="58">
        <v>215600</v>
      </c>
      <c r="E63" s="58">
        <v>0</v>
      </c>
      <c r="F63" s="60"/>
      <c r="G63" s="61"/>
    </row>
    <row r="64" spans="1:7" s="46" customFormat="1" ht="14.25" customHeight="1" x14ac:dyDescent="0.2">
      <c r="A64" s="52" t="s">
        <v>290</v>
      </c>
      <c r="B64" s="53" t="s">
        <v>291</v>
      </c>
      <c r="C64" s="54">
        <f>C65+C66</f>
        <v>182200</v>
      </c>
      <c r="D64" s="54">
        <f>D65+D66</f>
        <v>182200</v>
      </c>
      <c r="E64" s="54">
        <f>E65+E66</f>
        <v>0</v>
      </c>
      <c r="F64" s="55"/>
      <c r="G64" s="51"/>
    </row>
    <row r="65" spans="1:12" ht="47.25" x14ac:dyDescent="0.2">
      <c r="A65" s="56" t="s">
        <v>292</v>
      </c>
      <c r="B65" s="57" t="s">
        <v>293</v>
      </c>
      <c r="C65" s="58">
        <f t="shared" si="2"/>
        <v>182200</v>
      </c>
      <c r="D65" s="58">
        <v>182200</v>
      </c>
      <c r="E65" s="58">
        <v>0</v>
      </c>
      <c r="F65" s="60"/>
      <c r="G65" s="61"/>
    </row>
    <row r="66" spans="1:12" ht="14.25" hidden="1" customHeight="1" x14ac:dyDescent="0.2">
      <c r="A66" s="56" t="s">
        <v>294</v>
      </c>
      <c r="B66" s="57" t="s">
        <v>295</v>
      </c>
      <c r="C66" s="58">
        <f t="shared" si="2"/>
        <v>0</v>
      </c>
      <c r="D66" s="58"/>
      <c r="E66" s="58">
        <v>0</v>
      </c>
      <c r="F66" s="60"/>
      <c r="G66" s="61"/>
    </row>
    <row r="67" spans="1:12" s="46" customFormat="1" ht="14.25" customHeight="1" x14ac:dyDescent="0.2">
      <c r="A67" s="52" t="s">
        <v>296</v>
      </c>
      <c r="B67" s="53" t="s">
        <v>297</v>
      </c>
      <c r="C67" s="58">
        <f t="shared" si="2"/>
        <v>1817959</v>
      </c>
      <c r="D67" s="54">
        <f>D68</f>
        <v>0</v>
      </c>
      <c r="E67" s="54">
        <f>E68</f>
        <v>1817959</v>
      </c>
      <c r="F67" s="55"/>
      <c r="G67" s="51"/>
      <c r="H67" s="46">
        <v>250101</v>
      </c>
      <c r="I67" s="46">
        <v>250103</v>
      </c>
      <c r="J67" s="46" t="s">
        <v>298</v>
      </c>
    </row>
    <row r="68" spans="1:12" s="46" customFormat="1" ht="31.5" x14ac:dyDescent="0.2">
      <c r="A68" s="52" t="s">
        <v>299</v>
      </c>
      <c r="B68" s="53" t="s">
        <v>300</v>
      </c>
      <c r="C68" s="58">
        <f t="shared" si="2"/>
        <v>1817959</v>
      </c>
      <c r="D68" s="54">
        <f>D69+D70</f>
        <v>0</v>
      </c>
      <c r="E68" s="54">
        <f>E69+E70</f>
        <v>1817959</v>
      </c>
      <c r="F68" s="55"/>
      <c r="G68" s="61" t="s">
        <v>301</v>
      </c>
      <c r="H68" s="62">
        <f>116523+12800+1200</f>
        <v>130523</v>
      </c>
      <c r="I68" s="62"/>
      <c r="J68" s="62">
        <f>H68+I68</f>
        <v>130523</v>
      </c>
    </row>
    <row r="69" spans="1:12" ht="31.5" x14ac:dyDescent="0.2">
      <c r="A69" s="56" t="s">
        <v>302</v>
      </c>
      <c r="B69" s="57" t="s">
        <v>303</v>
      </c>
      <c r="C69" s="58">
        <f t="shared" si="2"/>
        <v>1784323</v>
      </c>
      <c r="D69" s="67">
        <v>0</v>
      </c>
      <c r="E69" s="67">
        <f>1595027+129296+60000</f>
        <v>1784323</v>
      </c>
      <c r="F69" s="60"/>
      <c r="G69" s="61" t="s">
        <v>304</v>
      </c>
      <c r="H69" s="62">
        <v>60000</v>
      </c>
      <c r="J69" s="62">
        <f>H69+I69</f>
        <v>60000</v>
      </c>
      <c r="L69" s="62" t="s">
        <v>305</v>
      </c>
    </row>
    <row r="70" spans="1:12" ht="51" customHeight="1" thickBot="1" x14ac:dyDescent="0.25">
      <c r="A70" s="63" t="s">
        <v>306</v>
      </c>
      <c r="B70" s="64" t="s">
        <v>307</v>
      </c>
      <c r="C70" s="65">
        <f t="shared" si="2"/>
        <v>33636</v>
      </c>
      <c r="D70" s="68">
        <v>0</v>
      </c>
      <c r="E70" s="65">
        <v>33636</v>
      </c>
      <c r="F70" s="66"/>
      <c r="G70" s="51" t="s">
        <v>308</v>
      </c>
      <c r="H70" s="46">
        <v>1238870</v>
      </c>
      <c r="I70" s="46">
        <v>34104</v>
      </c>
      <c r="J70" s="62">
        <f>H70+I70</f>
        <v>1272974</v>
      </c>
      <c r="L70" s="62" t="s">
        <v>309</v>
      </c>
    </row>
    <row r="71" spans="1:12" s="46" customFormat="1" ht="14.25" customHeight="1" thickBot="1" x14ac:dyDescent="0.25">
      <c r="A71" s="40" t="s">
        <v>310</v>
      </c>
      <c r="B71" s="41" t="s">
        <v>311</v>
      </c>
      <c r="C71" s="69">
        <f t="shared" si="2"/>
        <v>100000</v>
      </c>
      <c r="D71" s="42">
        <f>D72+D75</f>
        <v>0</v>
      </c>
      <c r="E71" s="42">
        <f>E72+E75</f>
        <v>100000</v>
      </c>
      <c r="F71" s="43">
        <f>F72+F75</f>
        <v>100000</v>
      </c>
      <c r="G71" s="51" t="s">
        <v>298</v>
      </c>
      <c r="H71" s="46">
        <f>SUM(H68:H70)</f>
        <v>1429393</v>
      </c>
      <c r="I71" s="46">
        <f>SUM(I68:I70)</f>
        <v>34104</v>
      </c>
      <c r="J71" s="46">
        <f>SUM(J68:J70)</f>
        <v>1463497</v>
      </c>
    </row>
    <row r="72" spans="1:12" s="46" customFormat="1" ht="14.25" hidden="1" customHeight="1" x14ac:dyDescent="0.2">
      <c r="A72" s="47" t="s">
        <v>312</v>
      </c>
      <c r="B72" s="48" t="s">
        <v>313</v>
      </c>
      <c r="C72" s="70">
        <f t="shared" si="2"/>
        <v>0</v>
      </c>
      <c r="D72" s="49">
        <f t="shared" ref="D72:F73" si="3">D73</f>
        <v>0</v>
      </c>
      <c r="E72" s="49">
        <f t="shared" si="3"/>
        <v>0</v>
      </c>
      <c r="F72" s="50">
        <f t="shared" si="3"/>
        <v>0</v>
      </c>
      <c r="G72" s="51"/>
    </row>
    <row r="73" spans="1:12" s="46" customFormat="1" ht="78.75" hidden="1" x14ac:dyDescent="0.2">
      <c r="A73" s="52" t="s">
        <v>314</v>
      </c>
      <c r="B73" s="53" t="s">
        <v>315</v>
      </c>
      <c r="C73" s="54">
        <f>C74</f>
        <v>0</v>
      </c>
      <c r="D73" s="54">
        <f t="shared" si="3"/>
        <v>0</v>
      </c>
      <c r="E73" s="54">
        <f t="shared" si="3"/>
        <v>0</v>
      </c>
      <c r="F73" s="55">
        <f t="shared" si="3"/>
        <v>0</v>
      </c>
      <c r="G73" s="51"/>
    </row>
    <row r="74" spans="1:12" ht="61.5" hidden="1" customHeight="1" x14ac:dyDescent="0.2">
      <c r="A74" s="56" t="s">
        <v>316</v>
      </c>
      <c r="B74" s="57" t="s">
        <v>317</v>
      </c>
      <c r="C74" s="58">
        <f>D74+E74</f>
        <v>0</v>
      </c>
      <c r="D74" s="58"/>
      <c r="E74" s="58">
        <v>0</v>
      </c>
      <c r="F74" s="60"/>
      <c r="G74" s="61"/>
    </row>
    <row r="75" spans="1:12" s="46" customFormat="1" ht="14.25" customHeight="1" x14ac:dyDescent="0.2">
      <c r="A75" s="52" t="s">
        <v>318</v>
      </c>
      <c r="B75" s="53" t="s">
        <v>319</v>
      </c>
      <c r="C75" s="54">
        <f>C76</f>
        <v>100000</v>
      </c>
      <c r="D75" s="54">
        <f t="shared" ref="D75:F76" si="4">D76</f>
        <v>0</v>
      </c>
      <c r="E75" s="54">
        <f t="shared" si="4"/>
        <v>100000</v>
      </c>
      <c r="F75" s="55">
        <f t="shared" si="4"/>
        <v>100000</v>
      </c>
      <c r="G75" s="51"/>
    </row>
    <row r="76" spans="1:12" s="46" customFormat="1" ht="17.25" customHeight="1" x14ac:dyDescent="0.2">
      <c r="A76" s="52" t="s">
        <v>320</v>
      </c>
      <c r="B76" s="53" t="s">
        <v>321</v>
      </c>
      <c r="C76" s="54">
        <f>C77</f>
        <v>100000</v>
      </c>
      <c r="D76" s="54">
        <f t="shared" si="4"/>
        <v>0</v>
      </c>
      <c r="E76" s="54">
        <f t="shared" si="4"/>
        <v>100000</v>
      </c>
      <c r="F76" s="55">
        <f t="shared" si="4"/>
        <v>100000</v>
      </c>
      <c r="G76" s="51"/>
    </row>
    <row r="77" spans="1:12" ht="78.75" x14ac:dyDescent="0.2">
      <c r="A77" s="56" t="s">
        <v>322</v>
      </c>
      <c r="B77" s="57" t="s">
        <v>323</v>
      </c>
      <c r="C77" s="58">
        <f>D77+E77</f>
        <v>100000</v>
      </c>
      <c r="D77" s="58">
        <v>0</v>
      </c>
      <c r="E77" s="67">
        <v>100000</v>
      </c>
      <c r="F77" s="71">
        <v>100000</v>
      </c>
      <c r="G77" s="61"/>
    </row>
    <row r="78" spans="1:12" ht="16.5" thickBot="1" x14ac:dyDescent="0.25">
      <c r="A78" s="63"/>
      <c r="B78" s="72" t="s">
        <v>324</v>
      </c>
      <c r="C78" s="73">
        <f>C12+C54+C71</f>
        <v>123431875</v>
      </c>
      <c r="D78" s="73">
        <f>D12+D54+D71</f>
        <v>121434616</v>
      </c>
      <c r="E78" s="73">
        <f>E12+E54+E71</f>
        <v>1997259</v>
      </c>
      <c r="F78" s="74">
        <f>F12+F54+F71</f>
        <v>100000</v>
      </c>
      <c r="G78" s="61"/>
    </row>
    <row r="79" spans="1:12" s="80" customFormat="1" ht="14.25" customHeight="1" thickBot="1" x14ac:dyDescent="0.25">
      <c r="A79" s="75" t="s">
        <v>325</v>
      </c>
      <c r="B79" s="76" t="s">
        <v>326</v>
      </c>
      <c r="C79" s="77">
        <f>C80</f>
        <v>51873825</v>
      </c>
      <c r="D79" s="77">
        <f>D80</f>
        <v>51873825</v>
      </c>
      <c r="E79" s="77">
        <f>E80</f>
        <v>0</v>
      </c>
      <c r="F79" s="78"/>
      <c r="G79" s="79"/>
    </row>
    <row r="80" spans="1:12" s="80" customFormat="1" ht="18.75" customHeight="1" x14ac:dyDescent="0.2">
      <c r="A80" s="81" t="s">
        <v>327</v>
      </c>
      <c r="B80" s="82" t="s">
        <v>328</v>
      </c>
      <c r="C80" s="83">
        <f>C81+C85+C87</f>
        <v>51873825</v>
      </c>
      <c r="D80" s="83">
        <f>D81+D85+D87</f>
        <v>51873825</v>
      </c>
      <c r="E80" s="83">
        <f>E81+E85+E87</f>
        <v>0</v>
      </c>
      <c r="F80" s="84"/>
      <c r="G80" s="85"/>
    </row>
    <row r="81" spans="1:15" s="80" customFormat="1" ht="31.5" x14ac:dyDescent="0.2">
      <c r="A81" s="86" t="s">
        <v>329</v>
      </c>
      <c r="B81" s="87" t="s">
        <v>330</v>
      </c>
      <c r="C81" s="88">
        <f>C83+C84</f>
        <v>48655900</v>
      </c>
      <c r="D81" s="88">
        <f>D83+D84</f>
        <v>48655900</v>
      </c>
      <c r="E81" s="88">
        <f>E83+E84+E94</f>
        <v>0</v>
      </c>
      <c r="F81" s="89"/>
      <c r="G81" s="85"/>
    </row>
    <row r="82" spans="1:15" s="80" customFormat="1" ht="47.25" hidden="1" x14ac:dyDescent="0.2">
      <c r="A82" s="90">
        <v>41033700</v>
      </c>
      <c r="B82" s="91" t="s">
        <v>331</v>
      </c>
      <c r="C82" s="58">
        <f t="shared" ref="C82:C94" si="5">D82+E82</f>
        <v>0</v>
      </c>
      <c r="D82" s="92"/>
      <c r="E82" s="88"/>
      <c r="F82" s="89"/>
      <c r="G82" s="85"/>
    </row>
    <row r="83" spans="1:15" s="95" customFormat="1" ht="14.25" customHeight="1" x14ac:dyDescent="0.2">
      <c r="A83" s="90" t="s">
        <v>332</v>
      </c>
      <c r="B83" s="91" t="s">
        <v>333</v>
      </c>
      <c r="C83" s="58">
        <f t="shared" si="5"/>
        <v>48655900</v>
      </c>
      <c r="D83" s="92">
        <v>48655900</v>
      </c>
      <c r="E83" s="92">
        <v>0</v>
      </c>
      <c r="F83" s="93"/>
      <c r="G83" s="94"/>
    </row>
    <row r="84" spans="1:15" s="95" customFormat="1" ht="31.5" hidden="1" x14ac:dyDescent="0.2">
      <c r="A84" s="90" t="s">
        <v>334</v>
      </c>
      <c r="B84" s="91" t="s">
        <v>335</v>
      </c>
      <c r="C84" s="58">
        <f t="shared" si="5"/>
        <v>0</v>
      </c>
      <c r="D84" s="96"/>
      <c r="E84" s="92">
        <v>0</v>
      </c>
      <c r="F84" s="93"/>
      <c r="G84" s="97"/>
    </row>
    <row r="85" spans="1:15" s="80" customFormat="1" ht="23.85" customHeight="1" x14ac:dyDescent="0.2">
      <c r="A85" s="86">
        <v>41040000</v>
      </c>
      <c r="B85" s="87" t="s">
        <v>336</v>
      </c>
      <c r="C85" s="88">
        <f>C86</f>
        <v>836700</v>
      </c>
      <c r="D85" s="88">
        <f>D86</f>
        <v>836700</v>
      </c>
      <c r="E85" s="88">
        <f>E86</f>
        <v>0</v>
      </c>
      <c r="F85" s="89"/>
      <c r="G85" s="85"/>
    </row>
    <row r="86" spans="1:15" s="95" customFormat="1" ht="63" x14ac:dyDescent="0.2">
      <c r="A86" s="90">
        <v>41040200</v>
      </c>
      <c r="B86" s="91" t="s">
        <v>337</v>
      </c>
      <c r="C86" s="58">
        <f t="shared" si="5"/>
        <v>836700</v>
      </c>
      <c r="D86" s="98">
        <v>836700</v>
      </c>
      <c r="E86" s="92">
        <v>0</v>
      </c>
      <c r="F86" s="93"/>
      <c r="G86" s="97"/>
      <c r="O86" s="99" t="s">
        <v>338</v>
      </c>
    </row>
    <row r="87" spans="1:15" s="80" customFormat="1" ht="31.5" x14ac:dyDescent="0.2">
      <c r="A87" s="86">
        <v>41050000</v>
      </c>
      <c r="B87" s="87" t="s">
        <v>339</v>
      </c>
      <c r="C87" s="88">
        <f>C94+C88+C90+C93</f>
        <v>2381225</v>
      </c>
      <c r="D87" s="88">
        <f>D94+D88+D90+D93</f>
        <v>2381225</v>
      </c>
      <c r="E87" s="88">
        <f>E94+E88+E90+E93</f>
        <v>0</v>
      </c>
      <c r="F87" s="89">
        <f>F94+F88+F90+F93</f>
        <v>0</v>
      </c>
      <c r="G87" s="85"/>
      <c r="O87" s="100"/>
    </row>
    <row r="88" spans="1:15" s="80" customFormat="1" ht="47.25" x14ac:dyDescent="0.2">
      <c r="A88" s="90">
        <v>41051000</v>
      </c>
      <c r="B88" s="91" t="s">
        <v>340</v>
      </c>
      <c r="C88" s="58">
        <f t="shared" si="5"/>
        <v>784740</v>
      </c>
      <c r="D88" s="92">
        <v>784740</v>
      </c>
      <c r="E88" s="88"/>
      <c r="F88" s="89"/>
      <c r="G88" s="85"/>
      <c r="O88" s="99"/>
    </row>
    <row r="89" spans="1:15" s="80" customFormat="1" ht="47.25" hidden="1" x14ac:dyDescent="0.25">
      <c r="A89" s="101">
        <v>41051100</v>
      </c>
      <c r="B89" s="102" t="s">
        <v>341</v>
      </c>
      <c r="C89" s="58">
        <f t="shared" si="5"/>
        <v>0</v>
      </c>
      <c r="D89" s="92">
        <v>0</v>
      </c>
      <c r="E89" s="88"/>
      <c r="F89" s="89"/>
      <c r="G89" s="85"/>
      <c r="O89" s="99"/>
    </row>
    <row r="90" spans="1:15" s="80" customFormat="1" ht="47.25" x14ac:dyDescent="0.2">
      <c r="A90" s="90">
        <v>41051200</v>
      </c>
      <c r="B90" s="91" t="s">
        <v>342</v>
      </c>
      <c r="C90" s="58">
        <f t="shared" si="5"/>
        <v>619585</v>
      </c>
      <c r="D90" s="92">
        <v>619585</v>
      </c>
      <c r="E90" s="88"/>
      <c r="F90" s="89"/>
      <c r="G90" s="85"/>
      <c r="O90" s="99"/>
    </row>
    <row r="91" spans="1:15" s="80" customFormat="1" ht="63" hidden="1" x14ac:dyDescent="0.25">
      <c r="A91" s="101">
        <v>41051400</v>
      </c>
      <c r="B91" s="102" t="s">
        <v>343</v>
      </c>
      <c r="C91" s="58">
        <f t="shared" si="5"/>
        <v>0</v>
      </c>
      <c r="D91" s="92">
        <v>0</v>
      </c>
      <c r="E91" s="88"/>
      <c r="F91" s="89"/>
      <c r="G91" s="85"/>
      <c r="O91" s="99"/>
    </row>
    <row r="92" spans="1:15" s="80" customFormat="1" ht="63" hidden="1" x14ac:dyDescent="0.25">
      <c r="A92" s="101">
        <v>41051700</v>
      </c>
      <c r="B92" s="102" t="s">
        <v>344</v>
      </c>
      <c r="C92" s="58">
        <f t="shared" si="5"/>
        <v>0</v>
      </c>
      <c r="D92" s="92">
        <v>0</v>
      </c>
      <c r="E92" s="88"/>
      <c r="F92" s="89"/>
      <c r="G92" s="85"/>
      <c r="O92" s="99"/>
    </row>
    <row r="93" spans="1:15" s="80" customFormat="1" ht="15.75" x14ac:dyDescent="0.2">
      <c r="A93" s="90">
        <v>41053900</v>
      </c>
      <c r="B93" s="91" t="s">
        <v>345</v>
      </c>
      <c r="C93" s="58">
        <f>D93+E93</f>
        <v>359100</v>
      </c>
      <c r="D93" s="92">
        <f>84576+244520+30000+4</f>
        <v>359100</v>
      </c>
      <c r="E93" s="92">
        <v>0</v>
      </c>
      <c r="F93" s="89"/>
      <c r="G93" s="85"/>
      <c r="O93" s="99"/>
    </row>
    <row r="94" spans="1:15" s="95" customFormat="1" ht="57" customHeight="1" x14ac:dyDescent="0.2">
      <c r="A94" s="90">
        <v>41055000</v>
      </c>
      <c r="B94" s="91" t="s">
        <v>346</v>
      </c>
      <c r="C94" s="58">
        <f t="shared" si="5"/>
        <v>617800</v>
      </c>
      <c r="D94" s="92">
        <v>617800</v>
      </c>
      <c r="E94" s="92">
        <v>0</v>
      </c>
      <c r="F94" s="93"/>
      <c r="G94" s="97"/>
      <c r="O94" s="99" t="s">
        <v>338</v>
      </c>
    </row>
    <row r="95" spans="1:15" s="46" customFormat="1" ht="1.5" customHeight="1" thickBot="1" x14ac:dyDescent="0.25">
      <c r="A95" s="103" t="s">
        <v>347</v>
      </c>
      <c r="B95" s="72"/>
      <c r="C95" s="73"/>
      <c r="D95" s="73"/>
      <c r="E95" s="73"/>
      <c r="F95" s="74"/>
      <c r="G95" s="51"/>
    </row>
    <row r="96" spans="1:15" s="46" customFormat="1" ht="17.25" customHeight="1" thickBot="1" x14ac:dyDescent="0.25">
      <c r="A96" s="104" t="s">
        <v>348</v>
      </c>
      <c r="B96" s="41" t="s">
        <v>349</v>
      </c>
      <c r="C96" s="42">
        <f>C78+C79</f>
        <v>175305700</v>
      </c>
      <c r="D96" s="42">
        <f>D78+D79</f>
        <v>173308441</v>
      </c>
      <c r="E96" s="42">
        <f>E78+E79</f>
        <v>1997259</v>
      </c>
      <c r="F96" s="43">
        <f>F78+F79</f>
        <v>100000</v>
      </c>
      <c r="G96" s="51"/>
    </row>
    <row r="97" spans="1:11" x14ac:dyDescent="0.2">
      <c r="A97" s="61"/>
      <c r="B97" s="105"/>
      <c r="C97" s="61"/>
      <c r="D97" s="61"/>
      <c r="E97" s="61"/>
      <c r="F97" s="61"/>
      <c r="G97" s="61"/>
    </row>
    <row r="98" spans="1:11" s="107" customFormat="1" ht="15.75" customHeight="1" x14ac:dyDescent="0.2">
      <c r="A98" s="106"/>
      <c r="B98" s="734"/>
      <c r="C98" s="735"/>
      <c r="D98" s="735"/>
      <c r="E98" s="735"/>
      <c r="F98" s="735"/>
      <c r="G98" s="735"/>
      <c r="K98" s="108"/>
    </row>
    <row r="99" spans="1:11" x14ac:dyDescent="0.2">
      <c r="A99" s="61"/>
      <c r="B99" s="105"/>
      <c r="C99" s="61"/>
      <c r="D99" s="61"/>
      <c r="E99" s="61"/>
      <c r="F99" s="61"/>
      <c r="G99" s="61"/>
      <c r="K99" s="109"/>
    </row>
  </sheetData>
  <mergeCells count="8">
    <mergeCell ref="B98:G98"/>
    <mergeCell ref="A5:F5"/>
    <mergeCell ref="A6:F6"/>
    <mergeCell ref="A9:A10"/>
    <mergeCell ref="B9:B10"/>
    <mergeCell ref="C9:C10"/>
    <mergeCell ref="D9:D10"/>
    <mergeCell ref="E9:F9"/>
  </mergeCells>
  <pageMargins left="1.1811023622047245" right="0.39370078740157483" top="0.78740157480314965" bottom="0.78740157480314965" header="0.51181102362204722" footer="0.5118110236220472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Zeros="0" topLeftCell="A16" zoomScale="96" zoomScaleNormal="96" workbookViewId="0">
      <selection activeCell="H28" sqref="H28"/>
    </sheetView>
  </sheetViews>
  <sheetFormatPr defaultRowHeight="12.75" x14ac:dyDescent="0.2"/>
  <cols>
    <col min="1" max="1" width="11.5703125" style="122" customWidth="1"/>
    <col min="2" max="2" width="45.7109375" style="246" customWidth="1"/>
    <col min="3" max="3" width="15.5703125" style="145" customWidth="1"/>
    <col min="4" max="4" width="17.85546875" style="122" customWidth="1"/>
    <col min="5" max="5" width="16.5703125" style="122" customWidth="1"/>
    <col min="6" max="6" width="17.140625" style="122" customWidth="1"/>
    <col min="7" max="7" width="14.42578125" style="122" customWidth="1"/>
    <col min="8" max="8" width="36.28515625" style="122" customWidth="1"/>
    <col min="9" max="256" width="9.140625" style="122"/>
    <col min="257" max="257" width="11.5703125" style="122" customWidth="1"/>
    <col min="258" max="258" width="45.7109375" style="122" customWidth="1"/>
    <col min="259" max="259" width="15.5703125" style="122" customWidth="1"/>
    <col min="260" max="260" width="17.85546875" style="122" customWidth="1"/>
    <col min="261" max="261" width="16.5703125" style="122" customWidth="1"/>
    <col min="262" max="262" width="17.140625" style="122" customWidth="1"/>
    <col min="263" max="263" width="14.42578125" style="122" customWidth="1"/>
    <col min="264" max="264" width="36.28515625" style="122" customWidth="1"/>
    <col min="265" max="512" width="9.140625" style="122"/>
    <col min="513" max="513" width="11.5703125" style="122" customWidth="1"/>
    <col min="514" max="514" width="45.7109375" style="122" customWidth="1"/>
    <col min="515" max="515" width="15.5703125" style="122" customWidth="1"/>
    <col min="516" max="516" width="17.85546875" style="122" customWidth="1"/>
    <col min="517" max="517" width="16.5703125" style="122" customWidth="1"/>
    <col min="518" max="518" width="17.140625" style="122" customWidth="1"/>
    <col min="519" max="519" width="14.42578125" style="122" customWidth="1"/>
    <col min="520" max="520" width="36.28515625" style="122" customWidth="1"/>
    <col min="521" max="768" width="9.140625" style="122"/>
    <col min="769" max="769" width="11.5703125" style="122" customWidth="1"/>
    <col min="770" max="770" width="45.7109375" style="122" customWidth="1"/>
    <col min="771" max="771" width="15.5703125" style="122" customWidth="1"/>
    <col min="772" max="772" width="17.85546875" style="122" customWidth="1"/>
    <col min="773" max="773" width="16.5703125" style="122" customWidth="1"/>
    <col min="774" max="774" width="17.140625" style="122" customWidth="1"/>
    <col min="775" max="775" width="14.42578125" style="122" customWidth="1"/>
    <col min="776" max="776" width="36.28515625" style="122" customWidth="1"/>
    <col min="777" max="1024" width="9.140625" style="122"/>
    <col min="1025" max="1025" width="11.5703125" style="122" customWidth="1"/>
    <col min="1026" max="1026" width="45.7109375" style="122" customWidth="1"/>
    <col min="1027" max="1027" width="15.5703125" style="122" customWidth="1"/>
    <col min="1028" max="1028" width="17.85546875" style="122" customWidth="1"/>
    <col min="1029" max="1029" width="16.5703125" style="122" customWidth="1"/>
    <col min="1030" max="1030" width="17.140625" style="122" customWidth="1"/>
    <col min="1031" max="1031" width="14.42578125" style="122" customWidth="1"/>
    <col min="1032" max="1032" width="36.28515625" style="122" customWidth="1"/>
    <col min="1033" max="1280" width="9.140625" style="122"/>
    <col min="1281" max="1281" width="11.5703125" style="122" customWidth="1"/>
    <col min="1282" max="1282" width="45.7109375" style="122" customWidth="1"/>
    <col min="1283" max="1283" width="15.5703125" style="122" customWidth="1"/>
    <col min="1284" max="1284" width="17.85546875" style="122" customWidth="1"/>
    <col min="1285" max="1285" width="16.5703125" style="122" customWidth="1"/>
    <col min="1286" max="1286" width="17.140625" style="122" customWidth="1"/>
    <col min="1287" max="1287" width="14.42578125" style="122" customWidth="1"/>
    <col min="1288" max="1288" width="36.28515625" style="122" customWidth="1"/>
    <col min="1289" max="1536" width="9.140625" style="122"/>
    <col min="1537" max="1537" width="11.5703125" style="122" customWidth="1"/>
    <col min="1538" max="1538" width="45.7109375" style="122" customWidth="1"/>
    <col min="1539" max="1539" width="15.5703125" style="122" customWidth="1"/>
    <col min="1540" max="1540" width="17.85546875" style="122" customWidth="1"/>
    <col min="1541" max="1541" width="16.5703125" style="122" customWidth="1"/>
    <col min="1542" max="1542" width="17.140625" style="122" customWidth="1"/>
    <col min="1543" max="1543" width="14.42578125" style="122" customWidth="1"/>
    <col min="1544" max="1544" width="36.28515625" style="122" customWidth="1"/>
    <col min="1545" max="1792" width="9.140625" style="122"/>
    <col min="1793" max="1793" width="11.5703125" style="122" customWidth="1"/>
    <col min="1794" max="1794" width="45.7109375" style="122" customWidth="1"/>
    <col min="1795" max="1795" width="15.5703125" style="122" customWidth="1"/>
    <col min="1796" max="1796" width="17.85546875" style="122" customWidth="1"/>
    <col min="1797" max="1797" width="16.5703125" style="122" customWidth="1"/>
    <col min="1798" max="1798" width="17.140625" style="122" customWidth="1"/>
    <col min="1799" max="1799" width="14.42578125" style="122" customWidth="1"/>
    <col min="1800" max="1800" width="36.28515625" style="122" customWidth="1"/>
    <col min="1801" max="2048" width="9.140625" style="122"/>
    <col min="2049" max="2049" width="11.5703125" style="122" customWidth="1"/>
    <col min="2050" max="2050" width="45.7109375" style="122" customWidth="1"/>
    <col min="2051" max="2051" width="15.5703125" style="122" customWidth="1"/>
    <col min="2052" max="2052" width="17.85546875" style="122" customWidth="1"/>
    <col min="2053" max="2053" width="16.5703125" style="122" customWidth="1"/>
    <col min="2054" max="2054" width="17.140625" style="122" customWidth="1"/>
    <col min="2055" max="2055" width="14.42578125" style="122" customWidth="1"/>
    <col min="2056" max="2056" width="36.28515625" style="122" customWidth="1"/>
    <col min="2057" max="2304" width="9.140625" style="122"/>
    <col min="2305" max="2305" width="11.5703125" style="122" customWidth="1"/>
    <col min="2306" max="2306" width="45.7109375" style="122" customWidth="1"/>
    <col min="2307" max="2307" width="15.5703125" style="122" customWidth="1"/>
    <col min="2308" max="2308" width="17.85546875" style="122" customWidth="1"/>
    <col min="2309" max="2309" width="16.5703125" style="122" customWidth="1"/>
    <col min="2310" max="2310" width="17.140625" style="122" customWidth="1"/>
    <col min="2311" max="2311" width="14.42578125" style="122" customWidth="1"/>
    <col min="2312" max="2312" width="36.28515625" style="122" customWidth="1"/>
    <col min="2313" max="2560" width="9.140625" style="122"/>
    <col min="2561" max="2561" width="11.5703125" style="122" customWidth="1"/>
    <col min="2562" max="2562" width="45.7109375" style="122" customWidth="1"/>
    <col min="2563" max="2563" width="15.5703125" style="122" customWidth="1"/>
    <col min="2564" max="2564" width="17.85546875" style="122" customWidth="1"/>
    <col min="2565" max="2565" width="16.5703125" style="122" customWidth="1"/>
    <col min="2566" max="2566" width="17.140625" style="122" customWidth="1"/>
    <col min="2567" max="2567" width="14.42578125" style="122" customWidth="1"/>
    <col min="2568" max="2568" width="36.28515625" style="122" customWidth="1"/>
    <col min="2569" max="2816" width="9.140625" style="122"/>
    <col min="2817" max="2817" width="11.5703125" style="122" customWidth="1"/>
    <col min="2818" max="2818" width="45.7109375" style="122" customWidth="1"/>
    <col min="2819" max="2819" width="15.5703125" style="122" customWidth="1"/>
    <col min="2820" max="2820" width="17.85546875" style="122" customWidth="1"/>
    <col min="2821" max="2821" width="16.5703125" style="122" customWidth="1"/>
    <col min="2822" max="2822" width="17.140625" style="122" customWidth="1"/>
    <col min="2823" max="2823" width="14.42578125" style="122" customWidth="1"/>
    <col min="2824" max="2824" width="36.28515625" style="122" customWidth="1"/>
    <col min="2825" max="3072" width="9.140625" style="122"/>
    <col min="3073" max="3073" width="11.5703125" style="122" customWidth="1"/>
    <col min="3074" max="3074" width="45.7109375" style="122" customWidth="1"/>
    <col min="3075" max="3075" width="15.5703125" style="122" customWidth="1"/>
    <col min="3076" max="3076" width="17.85546875" style="122" customWidth="1"/>
    <col min="3077" max="3077" width="16.5703125" style="122" customWidth="1"/>
    <col min="3078" max="3078" width="17.140625" style="122" customWidth="1"/>
    <col min="3079" max="3079" width="14.42578125" style="122" customWidth="1"/>
    <col min="3080" max="3080" width="36.28515625" style="122" customWidth="1"/>
    <col min="3081" max="3328" width="9.140625" style="122"/>
    <col min="3329" max="3329" width="11.5703125" style="122" customWidth="1"/>
    <col min="3330" max="3330" width="45.7109375" style="122" customWidth="1"/>
    <col min="3331" max="3331" width="15.5703125" style="122" customWidth="1"/>
    <col min="3332" max="3332" width="17.85546875" style="122" customWidth="1"/>
    <col min="3333" max="3333" width="16.5703125" style="122" customWidth="1"/>
    <col min="3334" max="3334" width="17.140625" style="122" customWidth="1"/>
    <col min="3335" max="3335" width="14.42578125" style="122" customWidth="1"/>
    <col min="3336" max="3336" width="36.28515625" style="122" customWidth="1"/>
    <col min="3337" max="3584" width="9.140625" style="122"/>
    <col min="3585" max="3585" width="11.5703125" style="122" customWidth="1"/>
    <col min="3586" max="3586" width="45.7109375" style="122" customWidth="1"/>
    <col min="3587" max="3587" width="15.5703125" style="122" customWidth="1"/>
    <col min="3588" max="3588" width="17.85546875" style="122" customWidth="1"/>
    <col min="3589" max="3589" width="16.5703125" style="122" customWidth="1"/>
    <col min="3590" max="3590" width="17.140625" style="122" customWidth="1"/>
    <col min="3591" max="3591" width="14.42578125" style="122" customWidth="1"/>
    <col min="3592" max="3592" width="36.28515625" style="122" customWidth="1"/>
    <col min="3593" max="3840" width="9.140625" style="122"/>
    <col min="3841" max="3841" width="11.5703125" style="122" customWidth="1"/>
    <col min="3842" max="3842" width="45.7109375" style="122" customWidth="1"/>
    <col min="3843" max="3843" width="15.5703125" style="122" customWidth="1"/>
    <col min="3844" max="3844" width="17.85546875" style="122" customWidth="1"/>
    <col min="3845" max="3845" width="16.5703125" style="122" customWidth="1"/>
    <col min="3846" max="3846" width="17.140625" style="122" customWidth="1"/>
    <col min="3847" max="3847" width="14.42578125" style="122" customWidth="1"/>
    <col min="3848" max="3848" width="36.28515625" style="122" customWidth="1"/>
    <col min="3849" max="4096" width="9.140625" style="122"/>
    <col min="4097" max="4097" width="11.5703125" style="122" customWidth="1"/>
    <col min="4098" max="4098" width="45.7109375" style="122" customWidth="1"/>
    <col min="4099" max="4099" width="15.5703125" style="122" customWidth="1"/>
    <col min="4100" max="4100" width="17.85546875" style="122" customWidth="1"/>
    <col min="4101" max="4101" width="16.5703125" style="122" customWidth="1"/>
    <col min="4102" max="4102" width="17.140625" style="122" customWidth="1"/>
    <col min="4103" max="4103" width="14.42578125" style="122" customWidth="1"/>
    <col min="4104" max="4104" width="36.28515625" style="122" customWidth="1"/>
    <col min="4105" max="4352" width="9.140625" style="122"/>
    <col min="4353" max="4353" width="11.5703125" style="122" customWidth="1"/>
    <col min="4354" max="4354" width="45.7109375" style="122" customWidth="1"/>
    <col min="4355" max="4355" width="15.5703125" style="122" customWidth="1"/>
    <col min="4356" max="4356" width="17.85546875" style="122" customWidth="1"/>
    <col min="4357" max="4357" width="16.5703125" style="122" customWidth="1"/>
    <col min="4358" max="4358" width="17.140625" style="122" customWidth="1"/>
    <col min="4359" max="4359" width="14.42578125" style="122" customWidth="1"/>
    <col min="4360" max="4360" width="36.28515625" style="122" customWidth="1"/>
    <col min="4361" max="4608" width="9.140625" style="122"/>
    <col min="4609" max="4609" width="11.5703125" style="122" customWidth="1"/>
    <col min="4610" max="4610" width="45.7109375" style="122" customWidth="1"/>
    <col min="4611" max="4611" width="15.5703125" style="122" customWidth="1"/>
    <col min="4612" max="4612" width="17.85546875" style="122" customWidth="1"/>
    <col min="4613" max="4613" width="16.5703125" style="122" customWidth="1"/>
    <col min="4614" max="4614" width="17.140625" style="122" customWidth="1"/>
    <col min="4615" max="4615" width="14.42578125" style="122" customWidth="1"/>
    <col min="4616" max="4616" width="36.28515625" style="122" customWidth="1"/>
    <col min="4617" max="4864" width="9.140625" style="122"/>
    <col min="4865" max="4865" width="11.5703125" style="122" customWidth="1"/>
    <col min="4866" max="4866" width="45.7109375" style="122" customWidth="1"/>
    <col min="4867" max="4867" width="15.5703125" style="122" customWidth="1"/>
    <col min="4868" max="4868" width="17.85546875" style="122" customWidth="1"/>
    <col min="4869" max="4869" width="16.5703125" style="122" customWidth="1"/>
    <col min="4870" max="4870" width="17.140625" style="122" customWidth="1"/>
    <col min="4871" max="4871" width="14.42578125" style="122" customWidth="1"/>
    <col min="4872" max="4872" width="36.28515625" style="122" customWidth="1"/>
    <col min="4873" max="5120" width="9.140625" style="122"/>
    <col min="5121" max="5121" width="11.5703125" style="122" customWidth="1"/>
    <col min="5122" max="5122" width="45.7109375" style="122" customWidth="1"/>
    <col min="5123" max="5123" width="15.5703125" style="122" customWidth="1"/>
    <col min="5124" max="5124" width="17.85546875" style="122" customWidth="1"/>
    <col min="5125" max="5125" width="16.5703125" style="122" customWidth="1"/>
    <col min="5126" max="5126" width="17.140625" style="122" customWidth="1"/>
    <col min="5127" max="5127" width="14.42578125" style="122" customWidth="1"/>
    <col min="5128" max="5128" width="36.28515625" style="122" customWidth="1"/>
    <col min="5129" max="5376" width="9.140625" style="122"/>
    <col min="5377" max="5377" width="11.5703125" style="122" customWidth="1"/>
    <col min="5378" max="5378" width="45.7109375" style="122" customWidth="1"/>
    <col min="5379" max="5379" width="15.5703125" style="122" customWidth="1"/>
    <col min="5380" max="5380" width="17.85546875" style="122" customWidth="1"/>
    <col min="5381" max="5381" width="16.5703125" style="122" customWidth="1"/>
    <col min="5382" max="5382" width="17.140625" style="122" customWidth="1"/>
    <col min="5383" max="5383" width="14.42578125" style="122" customWidth="1"/>
    <col min="5384" max="5384" width="36.28515625" style="122" customWidth="1"/>
    <col min="5385" max="5632" width="9.140625" style="122"/>
    <col min="5633" max="5633" width="11.5703125" style="122" customWidth="1"/>
    <col min="5634" max="5634" width="45.7109375" style="122" customWidth="1"/>
    <col min="5635" max="5635" width="15.5703125" style="122" customWidth="1"/>
    <col min="5636" max="5636" width="17.85546875" style="122" customWidth="1"/>
    <col min="5637" max="5637" width="16.5703125" style="122" customWidth="1"/>
    <col min="5638" max="5638" width="17.140625" style="122" customWidth="1"/>
    <col min="5639" max="5639" width="14.42578125" style="122" customWidth="1"/>
    <col min="5640" max="5640" width="36.28515625" style="122" customWidth="1"/>
    <col min="5641" max="5888" width="9.140625" style="122"/>
    <col min="5889" max="5889" width="11.5703125" style="122" customWidth="1"/>
    <col min="5890" max="5890" width="45.7109375" style="122" customWidth="1"/>
    <col min="5891" max="5891" width="15.5703125" style="122" customWidth="1"/>
    <col min="5892" max="5892" width="17.85546875" style="122" customWidth="1"/>
    <col min="5893" max="5893" width="16.5703125" style="122" customWidth="1"/>
    <col min="5894" max="5894" width="17.140625" style="122" customWidth="1"/>
    <col min="5895" max="5895" width="14.42578125" style="122" customWidth="1"/>
    <col min="5896" max="5896" width="36.28515625" style="122" customWidth="1"/>
    <col min="5897" max="6144" width="9.140625" style="122"/>
    <col min="6145" max="6145" width="11.5703125" style="122" customWidth="1"/>
    <col min="6146" max="6146" width="45.7109375" style="122" customWidth="1"/>
    <col min="6147" max="6147" width="15.5703125" style="122" customWidth="1"/>
    <col min="6148" max="6148" width="17.85546875" style="122" customWidth="1"/>
    <col min="6149" max="6149" width="16.5703125" style="122" customWidth="1"/>
    <col min="6150" max="6150" width="17.140625" style="122" customWidth="1"/>
    <col min="6151" max="6151" width="14.42578125" style="122" customWidth="1"/>
    <col min="6152" max="6152" width="36.28515625" style="122" customWidth="1"/>
    <col min="6153" max="6400" width="9.140625" style="122"/>
    <col min="6401" max="6401" width="11.5703125" style="122" customWidth="1"/>
    <col min="6402" max="6402" width="45.7109375" style="122" customWidth="1"/>
    <col min="6403" max="6403" width="15.5703125" style="122" customWidth="1"/>
    <col min="6404" max="6404" width="17.85546875" style="122" customWidth="1"/>
    <col min="6405" max="6405" width="16.5703125" style="122" customWidth="1"/>
    <col min="6406" max="6406" width="17.140625" style="122" customWidth="1"/>
    <col min="6407" max="6407" width="14.42578125" style="122" customWidth="1"/>
    <col min="6408" max="6408" width="36.28515625" style="122" customWidth="1"/>
    <col min="6409" max="6656" width="9.140625" style="122"/>
    <col min="6657" max="6657" width="11.5703125" style="122" customWidth="1"/>
    <col min="6658" max="6658" width="45.7109375" style="122" customWidth="1"/>
    <col min="6659" max="6659" width="15.5703125" style="122" customWidth="1"/>
    <col min="6660" max="6660" width="17.85546875" style="122" customWidth="1"/>
    <col min="6661" max="6661" width="16.5703125" style="122" customWidth="1"/>
    <col min="6662" max="6662" width="17.140625" style="122" customWidth="1"/>
    <col min="6663" max="6663" width="14.42578125" style="122" customWidth="1"/>
    <col min="6664" max="6664" width="36.28515625" style="122" customWidth="1"/>
    <col min="6665" max="6912" width="9.140625" style="122"/>
    <col min="6913" max="6913" width="11.5703125" style="122" customWidth="1"/>
    <col min="6914" max="6914" width="45.7109375" style="122" customWidth="1"/>
    <col min="6915" max="6915" width="15.5703125" style="122" customWidth="1"/>
    <col min="6916" max="6916" width="17.85546875" style="122" customWidth="1"/>
    <col min="6917" max="6917" width="16.5703125" style="122" customWidth="1"/>
    <col min="6918" max="6918" width="17.140625" style="122" customWidth="1"/>
    <col min="6919" max="6919" width="14.42578125" style="122" customWidth="1"/>
    <col min="6920" max="6920" width="36.28515625" style="122" customWidth="1"/>
    <col min="6921" max="7168" width="9.140625" style="122"/>
    <col min="7169" max="7169" width="11.5703125" style="122" customWidth="1"/>
    <col min="7170" max="7170" width="45.7109375" style="122" customWidth="1"/>
    <col min="7171" max="7171" width="15.5703125" style="122" customWidth="1"/>
    <col min="7172" max="7172" width="17.85546875" style="122" customWidth="1"/>
    <col min="7173" max="7173" width="16.5703125" style="122" customWidth="1"/>
    <col min="7174" max="7174" width="17.140625" style="122" customWidth="1"/>
    <col min="7175" max="7175" width="14.42578125" style="122" customWidth="1"/>
    <col min="7176" max="7176" width="36.28515625" style="122" customWidth="1"/>
    <col min="7177" max="7424" width="9.140625" style="122"/>
    <col min="7425" max="7425" width="11.5703125" style="122" customWidth="1"/>
    <col min="7426" max="7426" width="45.7109375" style="122" customWidth="1"/>
    <col min="7427" max="7427" width="15.5703125" style="122" customWidth="1"/>
    <col min="7428" max="7428" width="17.85546875" style="122" customWidth="1"/>
    <col min="7429" max="7429" width="16.5703125" style="122" customWidth="1"/>
    <col min="7430" max="7430" width="17.140625" style="122" customWidth="1"/>
    <col min="7431" max="7431" width="14.42578125" style="122" customWidth="1"/>
    <col min="7432" max="7432" width="36.28515625" style="122" customWidth="1"/>
    <col min="7433" max="7680" width="9.140625" style="122"/>
    <col min="7681" max="7681" width="11.5703125" style="122" customWidth="1"/>
    <col min="7682" max="7682" width="45.7109375" style="122" customWidth="1"/>
    <col min="7683" max="7683" width="15.5703125" style="122" customWidth="1"/>
    <col min="7684" max="7684" width="17.85546875" style="122" customWidth="1"/>
    <col min="7685" max="7685" width="16.5703125" style="122" customWidth="1"/>
    <col min="7686" max="7686" width="17.140625" style="122" customWidth="1"/>
    <col min="7687" max="7687" width="14.42578125" style="122" customWidth="1"/>
    <col min="7688" max="7688" width="36.28515625" style="122" customWidth="1"/>
    <col min="7689" max="7936" width="9.140625" style="122"/>
    <col min="7937" max="7937" width="11.5703125" style="122" customWidth="1"/>
    <col min="7938" max="7938" width="45.7109375" style="122" customWidth="1"/>
    <col min="7939" max="7939" width="15.5703125" style="122" customWidth="1"/>
    <col min="7940" max="7940" width="17.85546875" style="122" customWidth="1"/>
    <col min="7941" max="7941" width="16.5703125" style="122" customWidth="1"/>
    <col min="7942" max="7942" width="17.140625" style="122" customWidth="1"/>
    <col min="7943" max="7943" width="14.42578125" style="122" customWidth="1"/>
    <col min="7944" max="7944" width="36.28515625" style="122" customWidth="1"/>
    <col min="7945" max="8192" width="9.140625" style="122"/>
    <col min="8193" max="8193" width="11.5703125" style="122" customWidth="1"/>
    <col min="8194" max="8194" width="45.7109375" style="122" customWidth="1"/>
    <col min="8195" max="8195" width="15.5703125" style="122" customWidth="1"/>
    <col min="8196" max="8196" width="17.85546875" style="122" customWidth="1"/>
    <col min="8197" max="8197" width="16.5703125" style="122" customWidth="1"/>
    <col min="8198" max="8198" width="17.140625" style="122" customWidth="1"/>
    <col min="8199" max="8199" width="14.42578125" style="122" customWidth="1"/>
    <col min="8200" max="8200" width="36.28515625" style="122" customWidth="1"/>
    <col min="8201" max="8448" width="9.140625" style="122"/>
    <col min="8449" max="8449" width="11.5703125" style="122" customWidth="1"/>
    <col min="8450" max="8450" width="45.7109375" style="122" customWidth="1"/>
    <col min="8451" max="8451" width="15.5703125" style="122" customWidth="1"/>
    <col min="8452" max="8452" width="17.85546875" style="122" customWidth="1"/>
    <col min="8453" max="8453" width="16.5703125" style="122" customWidth="1"/>
    <col min="8454" max="8454" width="17.140625" style="122" customWidth="1"/>
    <col min="8455" max="8455" width="14.42578125" style="122" customWidth="1"/>
    <col min="8456" max="8456" width="36.28515625" style="122" customWidth="1"/>
    <col min="8457" max="8704" width="9.140625" style="122"/>
    <col min="8705" max="8705" width="11.5703125" style="122" customWidth="1"/>
    <col min="8706" max="8706" width="45.7109375" style="122" customWidth="1"/>
    <col min="8707" max="8707" width="15.5703125" style="122" customWidth="1"/>
    <col min="8708" max="8708" width="17.85546875" style="122" customWidth="1"/>
    <col min="8709" max="8709" width="16.5703125" style="122" customWidth="1"/>
    <col min="8710" max="8710" width="17.140625" style="122" customWidth="1"/>
    <col min="8711" max="8711" width="14.42578125" style="122" customWidth="1"/>
    <col min="8712" max="8712" width="36.28515625" style="122" customWidth="1"/>
    <col min="8713" max="8960" width="9.140625" style="122"/>
    <col min="8961" max="8961" width="11.5703125" style="122" customWidth="1"/>
    <col min="8962" max="8962" width="45.7109375" style="122" customWidth="1"/>
    <col min="8963" max="8963" width="15.5703125" style="122" customWidth="1"/>
    <col min="8964" max="8964" width="17.85546875" style="122" customWidth="1"/>
    <col min="8965" max="8965" width="16.5703125" style="122" customWidth="1"/>
    <col min="8966" max="8966" width="17.140625" style="122" customWidth="1"/>
    <col min="8967" max="8967" width="14.42578125" style="122" customWidth="1"/>
    <col min="8968" max="8968" width="36.28515625" style="122" customWidth="1"/>
    <col min="8969" max="9216" width="9.140625" style="122"/>
    <col min="9217" max="9217" width="11.5703125" style="122" customWidth="1"/>
    <col min="9218" max="9218" width="45.7109375" style="122" customWidth="1"/>
    <col min="9219" max="9219" width="15.5703125" style="122" customWidth="1"/>
    <col min="9220" max="9220" width="17.85546875" style="122" customWidth="1"/>
    <col min="9221" max="9221" width="16.5703125" style="122" customWidth="1"/>
    <col min="9222" max="9222" width="17.140625" style="122" customWidth="1"/>
    <col min="9223" max="9223" width="14.42578125" style="122" customWidth="1"/>
    <col min="9224" max="9224" width="36.28515625" style="122" customWidth="1"/>
    <col min="9225" max="9472" width="9.140625" style="122"/>
    <col min="9473" max="9473" width="11.5703125" style="122" customWidth="1"/>
    <col min="9474" max="9474" width="45.7109375" style="122" customWidth="1"/>
    <col min="9475" max="9475" width="15.5703125" style="122" customWidth="1"/>
    <col min="9476" max="9476" width="17.85546875" style="122" customWidth="1"/>
    <col min="9477" max="9477" width="16.5703125" style="122" customWidth="1"/>
    <col min="9478" max="9478" width="17.140625" style="122" customWidth="1"/>
    <col min="9479" max="9479" width="14.42578125" style="122" customWidth="1"/>
    <col min="9480" max="9480" width="36.28515625" style="122" customWidth="1"/>
    <col min="9481" max="9728" width="9.140625" style="122"/>
    <col min="9729" max="9729" width="11.5703125" style="122" customWidth="1"/>
    <col min="9730" max="9730" width="45.7109375" style="122" customWidth="1"/>
    <col min="9731" max="9731" width="15.5703125" style="122" customWidth="1"/>
    <col min="9732" max="9732" width="17.85546875" style="122" customWidth="1"/>
    <col min="9733" max="9733" width="16.5703125" style="122" customWidth="1"/>
    <col min="9734" max="9734" width="17.140625" style="122" customWidth="1"/>
    <col min="9735" max="9735" width="14.42578125" style="122" customWidth="1"/>
    <col min="9736" max="9736" width="36.28515625" style="122" customWidth="1"/>
    <col min="9737" max="9984" width="9.140625" style="122"/>
    <col min="9985" max="9985" width="11.5703125" style="122" customWidth="1"/>
    <col min="9986" max="9986" width="45.7109375" style="122" customWidth="1"/>
    <col min="9987" max="9987" width="15.5703125" style="122" customWidth="1"/>
    <col min="9988" max="9988" width="17.85546875" style="122" customWidth="1"/>
    <col min="9989" max="9989" width="16.5703125" style="122" customWidth="1"/>
    <col min="9990" max="9990" width="17.140625" style="122" customWidth="1"/>
    <col min="9991" max="9991" width="14.42578125" style="122" customWidth="1"/>
    <col min="9992" max="9992" width="36.28515625" style="122" customWidth="1"/>
    <col min="9993" max="10240" width="9.140625" style="122"/>
    <col min="10241" max="10241" width="11.5703125" style="122" customWidth="1"/>
    <col min="10242" max="10242" width="45.7109375" style="122" customWidth="1"/>
    <col min="10243" max="10243" width="15.5703125" style="122" customWidth="1"/>
    <col min="10244" max="10244" width="17.85546875" style="122" customWidth="1"/>
    <col min="10245" max="10245" width="16.5703125" style="122" customWidth="1"/>
    <col min="10246" max="10246" width="17.140625" style="122" customWidth="1"/>
    <col min="10247" max="10247" width="14.42578125" style="122" customWidth="1"/>
    <col min="10248" max="10248" width="36.28515625" style="122" customWidth="1"/>
    <col min="10249" max="10496" width="9.140625" style="122"/>
    <col min="10497" max="10497" width="11.5703125" style="122" customWidth="1"/>
    <col min="10498" max="10498" width="45.7109375" style="122" customWidth="1"/>
    <col min="10499" max="10499" width="15.5703125" style="122" customWidth="1"/>
    <col min="10500" max="10500" width="17.85546875" style="122" customWidth="1"/>
    <col min="10501" max="10501" width="16.5703125" style="122" customWidth="1"/>
    <col min="10502" max="10502" width="17.140625" style="122" customWidth="1"/>
    <col min="10503" max="10503" width="14.42578125" style="122" customWidth="1"/>
    <col min="10504" max="10504" width="36.28515625" style="122" customWidth="1"/>
    <col min="10505" max="10752" width="9.140625" style="122"/>
    <col min="10753" max="10753" width="11.5703125" style="122" customWidth="1"/>
    <col min="10754" max="10754" width="45.7109375" style="122" customWidth="1"/>
    <col min="10755" max="10755" width="15.5703125" style="122" customWidth="1"/>
    <col min="10756" max="10756" width="17.85546875" style="122" customWidth="1"/>
    <col min="10757" max="10757" width="16.5703125" style="122" customWidth="1"/>
    <col min="10758" max="10758" width="17.140625" style="122" customWidth="1"/>
    <col min="10759" max="10759" width="14.42578125" style="122" customWidth="1"/>
    <col min="10760" max="10760" width="36.28515625" style="122" customWidth="1"/>
    <col min="10761" max="11008" width="9.140625" style="122"/>
    <col min="11009" max="11009" width="11.5703125" style="122" customWidth="1"/>
    <col min="11010" max="11010" width="45.7109375" style="122" customWidth="1"/>
    <col min="11011" max="11011" width="15.5703125" style="122" customWidth="1"/>
    <col min="11012" max="11012" width="17.85546875" style="122" customWidth="1"/>
    <col min="11013" max="11013" width="16.5703125" style="122" customWidth="1"/>
    <col min="11014" max="11014" width="17.140625" style="122" customWidth="1"/>
    <col min="11015" max="11015" width="14.42578125" style="122" customWidth="1"/>
    <col min="11016" max="11016" width="36.28515625" style="122" customWidth="1"/>
    <col min="11017" max="11264" width="9.140625" style="122"/>
    <col min="11265" max="11265" width="11.5703125" style="122" customWidth="1"/>
    <col min="11266" max="11266" width="45.7109375" style="122" customWidth="1"/>
    <col min="11267" max="11267" width="15.5703125" style="122" customWidth="1"/>
    <col min="11268" max="11268" width="17.85546875" style="122" customWidth="1"/>
    <col min="11269" max="11269" width="16.5703125" style="122" customWidth="1"/>
    <col min="11270" max="11270" width="17.140625" style="122" customWidth="1"/>
    <col min="11271" max="11271" width="14.42578125" style="122" customWidth="1"/>
    <col min="11272" max="11272" width="36.28515625" style="122" customWidth="1"/>
    <col min="11273" max="11520" width="9.140625" style="122"/>
    <col min="11521" max="11521" width="11.5703125" style="122" customWidth="1"/>
    <col min="11522" max="11522" width="45.7109375" style="122" customWidth="1"/>
    <col min="11523" max="11523" width="15.5703125" style="122" customWidth="1"/>
    <col min="11524" max="11524" width="17.85546875" style="122" customWidth="1"/>
    <col min="11525" max="11525" width="16.5703125" style="122" customWidth="1"/>
    <col min="11526" max="11526" width="17.140625" style="122" customWidth="1"/>
    <col min="11527" max="11527" width="14.42578125" style="122" customWidth="1"/>
    <col min="11528" max="11528" width="36.28515625" style="122" customWidth="1"/>
    <col min="11529" max="11776" width="9.140625" style="122"/>
    <col min="11777" max="11777" width="11.5703125" style="122" customWidth="1"/>
    <col min="11778" max="11778" width="45.7109375" style="122" customWidth="1"/>
    <col min="11779" max="11779" width="15.5703125" style="122" customWidth="1"/>
    <col min="11780" max="11780" width="17.85546875" style="122" customWidth="1"/>
    <col min="11781" max="11781" width="16.5703125" style="122" customWidth="1"/>
    <col min="11782" max="11782" width="17.140625" style="122" customWidth="1"/>
    <col min="11783" max="11783" width="14.42578125" style="122" customWidth="1"/>
    <col min="11784" max="11784" width="36.28515625" style="122" customWidth="1"/>
    <col min="11785" max="12032" width="9.140625" style="122"/>
    <col min="12033" max="12033" width="11.5703125" style="122" customWidth="1"/>
    <col min="12034" max="12034" width="45.7109375" style="122" customWidth="1"/>
    <col min="12035" max="12035" width="15.5703125" style="122" customWidth="1"/>
    <col min="12036" max="12036" width="17.85546875" style="122" customWidth="1"/>
    <col min="12037" max="12037" width="16.5703125" style="122" customWidth="1"/>
    <col min="12038" max="12038" width="17.140625" style="122" customWidth="1"/>
    <col min="12039" max="12039" width="14.42578125" style="122" customWidth="1"/>
    <col min="12040" max="12040" width="36.28515625" style="122" customWidth="1"/>
    <col min="12041" max="12288" width="9.140625" style="122"/>
    <col min="12289" max="12289" width="11.5703125" style="122" customWidth="1"/>
    <col min="12290" max="12290" width="45.7109375" style="122" customWidth="1"/>
    <col min="12291" max="12291" width="15.5703125" style="122" customWidth="1"/>
    <col min="12292" max="12292" width="17.85546875" style="122" customWidth="1"/>
    <col min="12293" max="12293" width="16.5703125" style="122" customWidth="1"/>
    <col min="12294" max="12294" width="17.140625" style="122" customWidth="1"/>
    <col min="12295" max="12295" width="14.42578125" style="122" customWidth="1"/>
    <col min="12296" max="12296" width="36.28515625" style="122" customWidth="1"/>
    <col min="12297" max="12544" width="9.140625" style="122"/>
    <col min="12545" max="12545" width="11.5703125" style="122" customWidth="1"/>
    <col min="12546" max="12546" width="45.7109375" style="122" customWidth="1"/>
    <col min="12547" max="12547" width="15.5703125" style="122" customWidth="1"/>
    <col min="12548" max="12548" width="17.85546875" style="122" customWidth="1"/>
    <col min="12549" max="12549" width="16.5703125" style="122" customWidth="1"/>
    <col min="12550" max="12550" width="17.140625" style="122" customWidth="1"/>
    <col min="12551" max="12551" width="14.42578125" style="122" customWidth="1"/>
    <col min="12552" max="12552" width="36.28515625" style="122" customWidth="1"/>
    <col min="12553" max="12800" width="9.140625" style="122"/>
    <col min="12801" max="12801" width="11.5703125" style="122" customWidth="1"/>
    <col min="12802" max="12802" width="45.7109375" style="122" customWidth="1"/>
    <col min="12803" max="12803" width="15.5703125" style="122" customWidth="1"/>
    <col min="12804" max="12804" width="17.85546875" style="122" customWidth="1"/>
    <col min="12805" max="12805" width="16.5703125" style="122" customWidth="1"/>
    <col min="12806" max="12806" width="17.140625" style="122" customWidth="1"/>
    <col min="12807" max="12807" width="14.42578125" style="122" customWidth="1"/>
    <col min="12808" max="12808" width="36.28515625" style="122" customWidth="1"/>
    <col min="12809" max="13056" width="9.140625" style="122"/>
    <col min="13057" max="13057" width="11.5703125" style="122" customWidth="1"/>
    <col min="13058" max="13058" width="45.7109375" style="122" customWidth="1"/>
    <col min="13059" max="13059" width="15.5703125" style="122" customWidth="1"/>
    <col min="13060" max="13060" width="17.85546875" style="122" customWidth="1"/>
    <col min="13061" max="13061" width="16.5703125" style="122" customWidth="1"/>
    <col min="13062" max="13062" width="17.140625" style="122" customWidth="1"/>
    <col min="13063" max="13063" width="14.42578125" style="122" customWidth="1"/>
    <col min="13064" max="13064" width="36.28515625" style="122" customWidth="1"/>
    <col min="13065" max="13312" width="9.140625" style="122"/>
    <col min="13313" max="13313" width="11.5703125" style="122" customWidth="1"/>
    <col min="13314" max="13314" width="45.7109375" style="122" customWidth="1"/>
    <col min="13315" max="13315" width="15.5703125" style="122" customWidth="1"/>
    <col min="13316" max="13316" width="17.85546875" style="122" customWidth="1"/>
    <col min="13317" max="13317" width="16.5703125" style="122" customWidth="1"/>
    <col min="13318" max="13318" width="17.140625" style="122" customWidth="1"/>
    <col min="13319" max="13319" width="14.42578125" style="122" customWidth="1"/>
    <col min="13320" max="13320" width="36.28515625" style="122" customWidth="1"/>
    <col min="13321" max="13568" width="9.140625" style="122"/>
    <col min="13569" max="13569" width="11.5703125" style="122" customWidth="1"/>
    <col min="13570" max="13570" width="45.7109375" style="122" customWidth="1"/>
    <col min="13571" max="13571" width="15.5703125" style="122" customWidth="1"/>
    <col min="13572" max="13572" width="17.85546875" style="122" customWidth="1"/>
    <col min="13573" max="13573" width="16.5703125" style="122" customWidth="1"/>
    <col min="13574" max="13574" width="17.140625" style="122" customWidth="1"/>
    <col min="13575" max="13575" width="14.42578125" style="122" customWidth="1"/>
    <col min="13576" max="13576" width="36.28515625" style="122" customWidth="1"/>
    <col min="13577" max="13824" width="9.140625" style="122"/>
    <col min="13825" max="13825" width="11.5703125" style="122" customWidth="1"/>
    <col min="13826" max="13826" width="45.7109375" style="122" customWidth="1"/>
    <col min="13827" max="13827" width="15.5703125" style="122" customWidth="1"/>
    <col min="13828" max="13828" width="17.85546875" style="122" customWidth="1"/>
    <col min="13829" max="13829" width="16.5703125" style="122" customWidth="1"/>
    <col min="13830" max="13830" width="17.140625" style="122" customWidth="1"/>
    <col min="13831" max="13831" width="14.42578125" style="122" customWidth="1"/>
    <col min="13832" max="13832" width="36.28515625" style="122" customWidth="1"/>
    <col min="13833" max="14080" width="9.140625" style="122"/>
    <col min="14081" max="14081" width="11.5703125" style="122" customWidth="1"/>
    <col min="14082" max="14082" width="45.7109375" style="122" customWidth="1"/>
    <col min="14083" max="14083" width="15.5703125" style="122" customWidth="1"/>
    <col min="14084" max="14084" width="17.85546875" style="122" customWidth="1"/>
    <col min="14085" max="14085" width="16.5703125" style="122" customWidth="1"/>
    <col min="14086" max="14086" width="17.140625" style="122" customWidth="1"/>
    <col min="14087" max="14087" width="14.42578125" style="122" customWidth="1"/>
    <col min="14088" max="14088" width="36.28515625" style="122" customWidth="1"/>
    <col min="14089" max="14336" width="9.140625" style="122"/>
    <col min="14337" max="14337" width="11.5703125" style="122" customWidth="1"/>
    <col min="14338" max="14338" width="45.7109375" style="122" customWidth="1"/>
    <col min="14339" max="14339" width="15.5703125" style="122" customWidth="1"/>
    <col min="14340" max="14340" width="17.85546875" style="122" customWidth="1"/>
    <col min="14341" max="14341" width="16.5703125" style="122" customWidth="1"/>
    <col min="14342" max="14342" width="17.140625" style="122" customWidth="1"/>
    <col min="14343" max="14343" width="14.42578125" style="122" customWidth="1"/>
    <col min="14344" max="14344" width="36.28515625" style="122" customWidth="1"/>
    <col min="14345" max="14592" width="9.140625" style="122"/>
    <col min="14593" max="14593" width="11.5703125" style="122" customWidth="1"/>
    <col min="14594" max="14594" width="45.7109375" style="122" customWidth="1"/>
    <col min="14595" max="14595" width="15.5703125" style="122" customWidth="1"/>
    <col min="14596" max="14596" width="17.85546875" style="122" customWidth="1"/>
    <col min="14597" max="14597" width="16.5703125" style="122" customWidth="1"/>
    <col min="14598" max="14598" width="17.140625" style="122" customWidth="1"/>
    <col min="14599" max="14599" width="14.42578125" style="122" customWidth="1"/>
    <col min="14600" max="14600" width="36.28515625" style="122" customWidth="1"/>
    <col min="14601" max="14848" width="9.140625" style="122"/>
    <col min="14849" max="14849" width="11.5703125" style="122" customWidth="1"/>
    <col min="14850" max="14850" width="45.7109375" style="122" customWidth="1"/>
    <col min="14851" max="14851" width="15.5703125" style="122" customWidth="1"/>
    <col min="14852" max="14852" width="17.85546875" style="122" customWidth="1"/>
    <col min="14853" max="14853" width="16.5703125" style="122" customWidth="1"/>
    <col min="14854" max="14854" width="17.140625" style="122" customWidth="1"/>
    <col min="14855" max="14855" width="14.42578125" style="122" customWidth="1"/>
    <col min="14856" max="14856" width="36.28515625" style="122" customWidth="1"/>
    <col min="14857" max="15104" width="9.140625" style="122"/>
    <col min="15105" max="15105" width="11.5703125" style="122" customWidth="1"/>
    <col min="15106" max="15106" width="45.7109375" style="122" customWidth="1"/>
    <col min="15107" max="15107" width="15.5703125" style="122" customWidth="1"/>
    <col min="15108" max="15108" width="17.85546875" style="122" customWidth="1"/>
    <col min="15109" max="15109" width="16.5703125" style="122" customWidth="1"/>
    <col min="15110" max="15110" width="17.140625" style="122" customWidth="1"/>
    <col min="15111" max="15111" width="14.42578125" style="122" customWidth="1"/>
    <col min="15112" max="15112" width="36.28515625" style="122" customWidth="1"/>
    <col min="15113" max="15360" width="9.140625" style="122"/>
    <col min="15361" max="15361" width="11.5703125" style="122" customWidth="1"/>
    <col min="15362" max="15362" width="45.7109375" style="122" customWidth="1"/>
    <col min="15363" max="15363" width="15.5703125" style="122" customWidth="1"/>
    <col min="15364" max="15364" width="17.85546875" style="122" customWidth="1"/>
    <col min="15365" max="15365" width="16.5703125" style="122" customWidth="1"/>
    <col min="15366" max="15366" width="17.140625" style="122" customWidth="1"/>
    <col min="15367" max="15367" width="14.42578125" style="122" customWidth="1"/>
    <col min="15368" max="15368" width="36.28515625" style="122" customWidth="1"/>
    <col min="15369" max="15616" width="9.140625" style="122"/>
    <col min="15617" max="15617" width="11.5703125" style="122" customWidth="1"/>
    <col min="15618" max="15618" width="45.7109375" style="122" customWidth="1"/>
    <col min="15619" max="15619" width="15.5703125" style="122" customWidth="1"/>
    <col min="15620" max="15620" width="17.85546875" style="122" customWidth="1"/>
    <col min="15621" max="15621" width="16.5703125" style="122" customWidth="1"/>
    <col min="15622" max="15622" width="17.140625" style="122" customWidth="1"/>
    <col min="15623" max="15623" width="14.42578125" style="122" customWidth="1"/>
    <col min="15624" max="15624" width="36.28515625" style="122" customWidth="1"/>
    <col min="15625" max="15872" width="9.140625" style="122"/>
    <col min="15873" max="15873" width="11.5703125" style="122" customWidth="1"/>
    <col min="15874" max="15874" width="45.7109375" style="122" customWidth="1"/>
    <col min="15875" max="15875" width="15.5703125" style="122" customWidth="1"/>
    <col min="15876" max="15876" width="17.85546875" style="122" customWidth="1"/>
    <col min="15877" max="15877" width="16.5703125" style="122" customWidth="1"/>
    <col min="15878" max="15878" width="17.140625" style="122" customWidth="1"/>
    <col min="15879" max="15879" width="14.42578125" style="122" customWidth="1"/>
    <col min="15880" max="15880" width="36.28515625" style="122" customWidth="1"/>
    <col min="15881" max="16128" width="9.140625" style="122"/>
    <col min="16129" max="16129" width="11.5703125" style="122" customWidth="1"/>
    <col min="16130" max="16130" width="45.7109375" style="122" customWidth="1"/>
    <col min="16131" max="16131" width="15.5703125" style="122" customWidth="1"/>
    <col min="16132" max="16132" width="17.85546875" style="122" customWidth="1"/>
    <col min="16133" max="16133" width="16.5703125" style="122" customWidth="1"/>
    <col min="16134" max="16134" width="17.140625" style="122" customWidth="1"/>
    <col min="16135" max="16135" width="14.42578125" style="122" customWidth="1"/>
    <col min="16136" max="16136" width="36.28515625" style="122" customWidth="1"/>
    <col min="16137" max="16384" width="9.140625" style="122"/>
  </cols>
  <sheetData>
    <row r="1" spans="1:7" s="26" customFormat="1" ht="15.75" x14ac:dyDescent="0.25">
      <c r="A1" s="24"/>
      <c r="B1" s="24"/>
      <c r="C1" s="24"/>
      <c r="D1" s="750" t="s">
        <v>350</v>
      </c>
      <c r="E1" s="750"/>
      <c r="F1" s="750"/>
      <c r="G1" s="27"/>
    </row>
    <row r="2" spans="1:7" s="26" customFormat="1" ht="18.75" x14ac:dyDescent="0.3">
      <c r="A2" s="24"/>
      <c r="B2" s="28"/>
      <c r="C2" s="24"/>
      <c r="D2" s="29" t="s">
        <v>185</v>
      </c>
      <c r="E2" s="29"/>
      <c r="F2" s="29"/>
      <c r="G2" s="27"/>
    </row>
    <row r="3" spans="1:7" s="26" customFormat="1" ht="15.75" x14ac:dyDescent="0.25">
      <c r="A3" s="24"/>
      <c r="B3" s="24"/>
      <c r="C3" s="24"/>
      <c r="D3" s="29" t="s">
        <v>186</v>
      </c>
      <c r="E3" s="25"/>
      <c r="F3" s="25"/>
      <c r="G3" s="27"/>
    </row>
    <row r="4" spans="1:7" s="26" customFormat="1" ht="15.75" x14ac:dyDescent="0.25">
      <c r="A4" s="24"/>
      <c r="B4" s="24"/>
      <c r="C4" s="24"/>
      <c r="D4" s="29" t="s">
        <v>187</v>
      </c>
      <c r="E4" s="29"/>
      <c r="F4" s="29"/>
      <c r="G4" s="27"/>
    </row>
    <row r="5" spans="1:7" s="111" customFormat="1" ht="18.75" x14ac:dyDescent="0.2">
      <c r="B5" s="112"/>
      <c r="C5" s="113"/>
      <c r="D5" s="751"/>
      <c r="E5" s="751"/>
      <c r="F5" s="751"/>
    </row>
    <row r="6" spans="1:7" s="111" customFormat="1" ht="18.75" x14ac:dyDescent="0.2">
      <c r="A6" s="752" t="s">
        <v>351</v>
      </c>
      <c r="B6" s="752"/>
      <c r="C6" s="752"/>
      <c r="D6" s="752"/>
      <c r="E6" s="752"/>
      <c r="F6" s="752"/>
    </row>
    <row r="7" spans="1:7" s="111" customFormat="1" ht="23.25" customHeight="1" x14ac:dyDescent="0.3">
      <c r="A7" s="753" t="s">
        <v>190</v>
      </c>
      <c r="B7" s="753"/>
      <c r="C7" s="753"/>
      <c r="D7" s="753"/>
      <c r="E7" s="753"/>
      <c r="F7" s="753"/>
      <c r="G7" s="112"/>
    </row>
    <row r="8" spans="1:7" s="111" customFormat="1" ht="15.75" customHeight="1" x14ac:dyDescent="0.3">
      <c r="A8" s="114"/>
      <c r="B8" s="115">
        <v>11503000000</v>
      </c>
      <c r="C8" s="114"/>
      <c r="D8" s="114"/>
      <c r="E8" s="114"/>
      <c r="F8" s="114"/>
      <c r="G8" s="112"/>
    </row>
    <row r="9" spans="1:7" s="119" customFormat="1" ht="16.5" customHeight="1" x14ac:dyDescent="0.25">
      <c r="A9" s="116"/>
      <c r="B9" s="115" t="s">
        <v>2</v>
      </c>
      <c r="C9" s="117"/>
      <c r="D9" s="117"/>
      <c r="E9" s="117"/>
      <c r="F9" s="117"/>
      <c r="G9" s="118"/>
    </row>
    <row r="10" spans="1:7" ht="19.5" thickBot="1" x14ac:dyDescent="0.25">
      <c r="A10" s="120"/>
      <c r="B10" s="121"/>
      <c r="C10" s="116"/>
      <c r="D10" s="120"/>
      <c r="E10" s="120"/>
      <c r="F10" s="120" t="s">
        <v>191</v>
      </c>
    </row>
    <row r="11" spans="1:7" s="123" customFormat="1" ht="24.75" customHeight="1" thickBot="1" x14ac:dyDescent="0.25">
      <c r="A11" s="754" t="s">
        <v>352</v>
      </c>
      <c r="B11" s="756" t="s">
        <v>353</v>
      </c>
      <c r="C11" s="758" t="s">
        <v>183</v>
      </c>
      <c r="D11" s="760" t="s">
        <v>11</v>
      </c>
      <c r="E11" s="762" t="s">
        <v>12</v>
      </c>
      <c r="F11" s="763"/>
    </row>
    <row r="12" spans="1:7" s="123" customFormat="1" ht="61.5" customHeight="1" thickBot="1" x14ac:dyDescent="0.25">
      <c r="A12" s="755"/>
      <c r="B12" s="757"/>
      <c r="C12" s="759"/>
      <c r="D12" s="761"/>
      <c r="E12" s="124" t="s">
        <v>10</v>
      </c>
      <c r="F12" s="125" t="s">
        <v>14</v>
      </c>
      <c r="G12" s="126"/>
    </row>
    <row r="13" spans="1:7" s="123" customFormat="1" ht="13.5" customHeight="1" thickBot="1" x14ac:dyDescent="0.25">
      <c r="A13" s="127">
        <v>1</v>
      </c>
      <c r="B13" s="128">
        <v>2</v>
      </c>
      <c r="C13" s="128">
        <v>3</v>
      </c>
      <c r="D13" s="129">
        <v>4</v>
      </c>
      <c r="E13" s="128">
        <v>5</v>
      </c>
      <c r="F13" s="130">
        <v>6</v>
      </c>
      <c r="G13" s="126"/>
    </row>
    <row r="14" spans="1:7" s="123" customFormat="1" ht="19.5" thickBot="1" x14ac:dyDescent="0.25">
      <c r="A14" s="746" t="s">
        <v>354</v>
      </c>
      <c r="B14" s="747"/>
      <c r="C14" s="747"/>
      <c r="D14" s="747"/>
      <c r="E14" s="747"/>
      <c r="F14" s="748"/>
      <c r="G14" s="126"/>
    </row>
    <row r="15" spans="1:7" s="123" customFormat="1" ht="18.75" x14ac:dyDescent="0.2">
      <c r="A15" s="131">
        <v>200000</v>
      </c>
      <c r="B15" s="132" t="s">
        <v>355</v>
      </c>
      <c r="C15" s="133">
        <f>SUM(D15:E15)</f>
        <v>0</v>
      </c>
      <c r="D15" s="134">
        <f>D16</f>
        <v>-208566</v>
      </c>
      <c r="E15" s="135">
        <f>E16</f>
        <v>208566</v>
      </c>
      <c r="F15" s="136">
        <f>F16</f>
        <v>208566</v>
      </c>
      <c r="G15" s="137"/>
    </row>
    <row r="16" spans="1:7" s="145" customFormat="1" ht="39.75" customHeight="1" x14ac:dyDescent="0.2">
      <c r="A16" s="138">
        <v>208000</v>
      </c>
      <c r="B16" s="139" t="s">
        <v>356</v>
      </c>
      <c r="C16" s="140">
        <f t="shared" ref="C16:C27" si="0">SUM(D16:E16)</f>
        <v>0</v>
      </c>
      <c r="D16" s="141">
        <f>D19-D21+D23</f>
        <v>-208566</v>
      </c>
      <c r="E16" s="142">
        <f>E19-E21+E23</f>
        <v>208566</v>
      </c>
      <c r="F16" s="143">
        <f>F19-F21+F23</f>
        <v>208566</v>
      </c>
      <c r="G16" s="144"/>
    </row>
    <row r="17" spans="1:8" s="149" customFormat="1" ht="58.5" hidden="1" x14ac:dyDescent="0.2">
      <c r="A17" s="138"/>
      <c r="B17" s="139" t="s">
        <v>357</v>
      </c>
      <c r="C17" s="140">
        <f t="shared" si="0"/>
        <v>0</v>
      </c>
      <c r="D17" s="141">
        <f t="shared" ref="D17:F18" si="1">D19-D21</f>
        <v>0</v>
      </c>
      <c r="E17" s="146">
        <f t="shared" si="1"/>
        <v>0</v>
      </c>
      <c r="F17" s="147">
        <f t="shared" si="1"/>
        <v>0</v>
      </c>
      <c r="G17" s="148"/>
    </row>
    <row r="18" spans="1:8" s="157" customFormat="1" ht="37.5" hidden="1" x14ac:dyDescent="0.2">
      <c r="A18" s="150"/>
      <c r="B18" s="151" t="s">
        <v>358</v>
      </c>
      <c r="C18" s="152">
        <f t="shared" si="0"/>
        <v>0</v>
      </c>
      <c r="D18" s="153">
        <f t="shared" si="1"/>
        <v>0</v>
      </c>
      <c r="E18" s="154">
        <f t="shared" si="1"/>
        <v>0</v>
      </c>
      <c r="F18" s="155">
        <f t="shared" si="1"/>
        <v>0</v>
      </c>
      <c r="G18" s="156"/>
    </row>
    <row r="19" spans="1:8" s="123" customFormat="1" ht="18.75" hidden="1" x14ac:dyDescent="0.2">
      <c r="A19" s="158">
        <v>208100</v>
      </c>
      <c r="B19" s="159" t="s">
        <v>359</v>
      </c>
      <c r="C19" s="160">
        <f t="shared" si="0"/>
        <v>0</v>
      </c>
      <c r="D19" s="161"/>
      <c r="E19" s="161"/>
      <c r="F19" s="161"/>
      <c r="G19" s="137"/>
    </row>
    <row r="20" spans="1:8" s="149" customFormat="1" ht="37.5" hidden="1" x14ac:dyDescent="0.2">
      <c r="A20" s="162"/>
      <c r="B20" s="151" t="s">
        <v>358</v>
      </c>
      <c r="C20" s="163">
        <f t="shared" si="0"/>
        <v>0</v>
      </c>
      <c r="D20" s="164"/>
      <c r="E20" s="164"/>
      <c r="F20" s="164"/>
      <c r="G20" s="148"/>
    </row>
    <row r="21" spans="1:8" s="123" customFormat="1" ht="18.75" hidden="1" x14ac:dyDescent="0.2">
      <c r="A21" s="158">
        <v>208200</v>
      </c>
      <c r="B21" s="159" t="s">
        <v>360</v>
      </c>
      <c r="C21" s="160">
        <f t="shared" si="0"/>
        <v>0</v>
      </c>
      <c r="D21" s="161"/>
      <c r="E21" s="161"/>
      <c r="F21" s="161"/>
      <c r="G21" s="165"/>
    </row>
    <row r="22" spans="1:8" s="149" customFormat="1" ht="37.5" hidden="1" x14ac:dyDescent="0.2">
      <c r="A22" s="162"/>
      <c r="B22" s="151" t="s">
        <v>358</v>
      </c>
      <c r="C22" s="163">
        <f t="shared" si="0"/>
        <v>0</v>
      </c>
      <c r="D22" s="164"/>
      <c r="E22" s="164"/>
      <c r="F22" s="164"/>
      <c r="G22" s="166"/>
    </row>
    <row r="23" spans="1:8" s="172" customFormat="1" ht="65.25" customHeight="1" x14ac:dyDescent="0.2">
      <c r="A23" s="167">
        <v>208400</v>
      </c>
      <c r="B23" s="168" t="s">
        <v>361</v>
      </c>
      <c r="C23" s="169">
        <f t="shared" si="0"/>
        <v>0</v>
      </c>
      <c r="D23" s="170">
        <f>-E23</f>
        <v>-208566</v>
      </c>
      <c r="E23" s="170">
        <v>208566</v>
      </c>
      <c r="F23" s="170">
        <f>E23</f>
        <v>208566</v>
      </c>
      <c r="G23" s="171"/>
    </row>
    <row r="24" spans="1:8" s="172" customFormat="1" ht="19.5" x14ac:dyDescent="0.2">
      <c r="A24" s="173"/>
      <c r="B24" s="174" t="s">
        <v>362</v>
      </c>
      <c r="C24" s="175">
        <f t="shared" si="0"/>
        <v>0</v>
      </c>
      <c r="D24" s="176"/>
      <c r="E24" s="177"/>
      <c r="F24" s="178"/>
      <c r="G24" s="171"/>
    </row>
    <row r="25" spans="1:8" s="172" customFormat="1" ht="19.5" hidden="1" x14ac:dyDescent="0.2">
      <c r="A25" s="173"/>
      <c r="B25" s="174" t="s">
        <v>363</v>
      </c>
      <c r="C25" s="175">
        <f t="shared" si="0"/>
        <v>0</v>
      </c>
      <c r="D25" s="170">
        <f>-E25</f>
        <v>0</v>
      </c>
      <c r="E25" s="177"/>
      <c r="F25" s="178">
        <f>E25</f>
        <v>0</v>
      </c>
      <c r="G25" s="171"/>
    </row>
    <row r="26" spans="1:8" s="184" customFormat="1" ht="26.25" thickBot="1" x14ac:dyDescent="0.25">
      <c r="A26" s="179"/>
      <c r="B26" s="180" t="s">
        <v>364</v>
      </c>
      <c r="C26" s="181">
        <f t="shared" si="0"/>
        <v>0</v>
      </c>
      <c r="D26" s="170">
        <f>-E26</f>
        <v>-208566</v>
      </c>
      <c r="E26" s="170">
        <v>208566</v>
      </c>
      <c r="F26" s="182">
        <f>E26</f>
        <v>208566</v>
      </c>
      <c r="G26" s="171"/>
      <c r="H26" s="183"/>
    </row>
    <row r="27" spans="1:8" s="192" customFormat="1" ht="21" thickBot="1" x14ac:dyDescent="0.25">
      <c r="A27" s="185" t="s">
        <v>348</v>
      </c>
      <c r="B27" s="186" t="s">
        <v>365</v>
      </c>
      <c r="C27" s="187">
        <f t="shared" si="0"/>
        <v>0</v>
      </c>
      <c r="D27" s="188">
        <f>D15</f>
        <v>-208566</v>
      </c>
      <c r="E27" s="189">
        <f>E15</f>
        <v>208566</v>
      </c>
      <c r="F27" s="190">
        <f>F15</f>
        <v>208566</v>
      </c>
      <c r="G27" s="191"/>
    </row>
    <row r="28" spans="1:8" s="192" customFormat="1" ht="21" thickBot="1" x14ac:dyDescent="0.25">
      <c r="A28" s="746" t="s">
        <v>366</v>
      </c>
      <c r="B28" s="747"/>
      <c r="C28" s="747"/>
      <c r="D28" s="747"/>
      <c r="E28" s="747"/>
      <c r="F28" s="748"/>
      <c r="G28" s="191"/>
    </row>
    <row r="29" spans="1:8" s="123" customFormat="1" ht="37.5" x14ac:dyDescent="0.2">
      <c r="A29" s="131">
        <v>600000</v>
      </c>
      <c r="B29" s="132" t="s">
        <v>367</v>
      </c>
      <c r="C29" s="133">
        <f>SUM(D29:E29)</f>
        <v>0</v>
      </c>
      <c r="D29" s="134">
        <f>D30</f>
        <v>-208566</v>
      </c>
      <c r="E29" s="135">
        <f>E30</f>
        <v>208566</v>
      </c>
      <c r="F29" s="136">
        <f>F30</f>
        <v>208566</v>
      </c>
      <c r="G29" s="137"/>
    </row>
    <row r="30" spans="1:8" s="145" customFormat="1" ht="28.5" customHeight="1" x14ac:dyDescent="0.2">
      <c r="A30" s="193" t="s">
        <v>368</v>
      </c>
      <c r="B30" s="194" t="s">
        <v>369</v>
      </c>
      <c r="C30" s="195">
        <f t="shared" ref="C30:C39" si="2">SUM(D30:E30)</f>
        <v>0</v>
      </c>
      <c r="D30" s="196">
        <f>D33-D35+D37</f>
        <v>-208566</v>
      </c>
      <c r="E30" s="197">
        <f>E33-E35+E37</f>
        <v>208566</v>
      </c>
      <c r="F30" s="198">
        <f>F33-F35+F37</f>
        <v>208566</v>
      </c>
      <c r="G30" s="199"/>
    </row>
    <row r="31" spans="1:8" s="149" customFormat="1" ht="58.5" hidden="1" x14ac:dyDescent="0.2">
      <c r="A31" s="193"/>
      <c r="B31" s="139" t="s">
        <v>357</v>
      </c>
      <c r="C31" s="195">
        <f t="shared" si="2"/>
        <v>0</v>
      </c>
      <c r="D31" s="196">
        <f t="shared" ref="D31:F32" si="3">D33-D35</f>
        <v>0</v>
      </c>
      <c r="E31" s="200">
        <f t="shared" si="3"/>
        <v>0</v>
      </c>
      <c r="F31" s="201">
        <f t="shared" si="3"/>
        <v>0</v>
      </c>
      <c r="G31" s="202"/>
    </row>
    <row r="32" spans="1:8" s="157" customFormat="1" ht="37.5" hidden="1" x14ac:dyDescent="0.2">
      <c r="A32" s="203"/>
      <c r="B32" s="151" t="s">
        <v>370</v>
      </c>
      <c r="C32" s="204">
        <f t="shared" si="2"/>
        <v>0</v>
      </c>
      <c r="D32" s="176">
        <f t="shared" si="3"/>
        <v>0</v>
      </c>
      <c r="E32" s="205">
        <f t="shared" si="3"/>
        <v>0</v>
      </c>
      <c r="F32" s="206">
        <f t="shared" si="3"/>
        <v>0</v>
      </c>
      <c r="G32" s="207"/>
    </row>
    <row r="33" spans="1:7" s="123" customFormat="1" ht="18.75" hidden="1" x14ac:dyDescent="0.2">
      <c r="A33" s="208" t="s">
        <v>371</v>
      </c>
      <c r="B33" s="159" t="s">
        <v>359</v>
      </c>
      <c r="C33" s="209">
        <f t="shared" si="2"/>
        <v>0</v>
      </c>
      <c r="D33" s="161">
        <f t="shared" ref="D33:F40" si="4">D19</f>
        <v>0</v>
      </c>
      <c r="E33" s="210">
        <f t="shared" si="4"/>
        <v>0</v>
      </c>
      <c r="F33" s="210">
        <f t="shared" si="4"/>
        <v>0</v>
      </c>
      <c r="G33" s="211"/>
    </row>
    <row r="34" spans="1:7" s="149" customFormat="1" ht="37.5" hidden="1" x14ac:dyDescent="0.2">
      <c r="A34" s="203"/>
      <c r="B34" s="151" t="s">
        <v>370</v>
      </c>
      <c r="C34" s="195">
        <f t="shared" si="2"/>
        <v>0</v>
      </c>
      <c r="D34" s="164">
        <f t="shared" si="4"/>
        <v>0</v>
      </c>
      <c r="E34" s="205">
        <f t="shared" si="4"/>
        <v>0</v>
      </c>
      <c r="F34" s="205">
        <f t="shared" si="4"/>
        <v>0</v>
      </c>
      <c r="G34" s="212"/>
    </row>
    <row r="35" spans="1:7" ht="18.75" hidden="1" x14ac:dyDescent="0.2">
      <c r="A35" s="213" t="s">
        <v>372</v>
      </c>
      <c r="B35" s="159" t="s">
        <v>360</v>
      </c>
      <c r="C35" s="209">
        <f t="shared" si="2"/>
        <v>0</v>
      </c>
      <c r="D35" s="161">
        <f t="shared" si="4"/>
        <v>0</v>
      </c>
      <c r="E35" s="210">
        <f t="shared" si="4"/>
        <v>0</v>
      </c>
      <c r="F35" s="210">
        <f t="shared" si="4"/>
        <v>0</v>
      </c>
      <c r="G35" s="214"/>
    </row>
    <row r="36" spans="1:7" s="157" customFormat="1" ht="37.5" hidden="1" x14ac:dyDescent="0.2">
      <c r="A36" s="215"/>
      <c r="B36" s="151" t="s">
        <v>358</v>
      </c>
      <c r="C36" s="195">
        <f t="shared" si="2"/>
        <v>0</v>
      </c>
      <c r="D36" s="164">
        <f t="shared" si="4"/>
        <v>0</v>
      </c>
      <c r="E36" s="205">
        <f t="shared" si="4"/>
        <v>0</v>
      </c>
      <c r="F36" s="205">
        <f t="shared" si="4"/>
        <v>0</v>
      </c>
      <c r="G36" s="207"/>
    </row>
    <row r="37" spans="1:7" ht="61.5" customHeight="1" x14ac:dyDescent="0.2">
      <c r="A37" s="213" t="s">
        <v>373</v>
      </c>
      <c r="B37" s="159" t="s">
        <v>361</v>
      </c>
      <c r="C37" s="216">
        <f t="shared" si="2"/>
        <v>0</v>
      </c>
      <c r="D37" s="170">
        <f t="shared" si="4"/>
        <v>-208566</v>
      </c>
      <c r="E37" s="217">
        <f t="shared" si="4"/>
        <v>208566</v>
      </c>
      <c r="F37" s="217">
        <f t="shared" si="4"/>
        <v>208566</v>
      </c>
      <c r="G37" s="214"/>
    </row>
    <row r="38" spans="1:7" s="157" customFormat="1" ht="19.5" hidden="1" x14ac:dyDescent="0.2">
      <c r="A38" s="173"/>
      <c r="B38" s="174" t="s">
        <v>362</v>
      </c>
      <c r="C38" s="218">
        <f t="shared" si="2"/>
        <v>0</v>
      </c>
      <c r="D38" s="176">
        <f t="shared" si="4"/>
        <v>0</v>
      </c>
      <c r="E38" s="219">
        <f t="shared" si="4"/>
        <v>0</v>
      </c>
      <c r="F38" s="220">
        <f t="shared" si="4"/>
        <v>0</v>
      </c>
      <c r="G38" s="207"/>
    </row>
    <row r="39" spans="1:7" s="157" customFormat="1" ht="19.5" hidden="1" x14ac:dyDescent="0.2">
      <c r="A39" s="173"/>
      <c r="B39" s="174" t="s">
        <v>363</v>
      </c>
      <c r="C39" s="218">
        <f t="shared" si="2"/>
        <v>0</v>
      </c>
      <c r="D39" s="176">
        <f t="shared" si="4"/>
        <v>0</v>
      </c>
      <c r="E39" s="219">
        <f t="shared" si="4"/>
        <v>0</v>
      </c>
      <c r="F39" s="220">
        <f t="shared" si="4"/>
        <v>0</v>
      </c>
      <c r="G39" s="207"/>
    </row>
    <row r="40" spans="1:7" ht="19.5" thickBot="1" x14ac:dyDescent="0.25">
      <c r="A40" s="179"/>
      <c r="B40" s="180" t="s">
        <v>374</v>
      </c>
      <c r="C40" s="180"/>
      <c r="D40" s="221">
        <f t="shared" si="4"/>
        <v>-208566</v>
      </c>
      <c r="E40" s="222">
        <f t="shared" si="4"/>
        <v>208566</v>
      </c>
      <c r="F40" s="223">
        <f t="shared" si="4"/>
        <v>208566</v>
      </c>
      <c r="G40" s="214"/>
    </row>
    <row r="41" spans="1:7" s="228" customFormat="1" ht="21" thickBot="1" x14ac:dyDescent="0.25">
      <c r="A41" s="185" t="s">
        <v>348</v>
      </c>
      <c r="B41" s="186" t="s">
        <v>365</v>
      </c>
      <c r="C41" s="186"/>
      <c r="D41" s="224">
        <f>D29</f>
        <v>-208566</v>
      </c>
      <c r="E41" s="225">
        <f>E29</f>
        <v>208566</v>
      </c>
      <c r="F41" s="226">
        <f>F29</f>
        <v>208566</v>
      </c>
      <c r="G41" s="227"/>
    </row>
    <row r="42" spans="1:7" s="123" customFormat="1" ht="18.75" x14ac:dyDescent="0.2">
      <c r="A42" s="229"/>
      <c r="B42" s="230"/>
      <c r="C42" s="231"/>
      <c r="D42" s="232"/>
      <c r="E42" s="232"/>
      <c r="F42" s="232"/>
      <c r="G42" s="233"/>
    </row>
    <row r="43" spans="1:7" ht="18.75" x14ac:dyDescent="0.2">
      <c r="A43" s="749" t="s">
        <v>375</v>
      </c>
      <c r="B43" s="749"/>
      <c r="C43" s="749"/>
      <c r="D43" s="749"/>
      <c r="E43" s="749"/>
      <c r="F43" s="749"/>
      <c r="G43" s="214"/>
    </row>
    <row r="44" spans="1:7" x14ac:dyDescent="0.2">
      <c r="A44" s="234"/>
      <c r="B44" s="235"/>
      <c r="C44" s="236"/>
      <c r="D44" s="236"/>
      <c r="E44" s="236"/>
      <c r="F44" s="236"/>
      <c r="G44" s="214"/>
    </row>
    <row r="45" spans="1:7" s="241" customFormat="1" ht="15.75" x14ac:dyDescent="0.2">
      <c r="A45" s="237"/>
      <c r="B45" s="238"/>
      <c r="C45" s="239"/>
      <c r="D45" s="240"/>
      <c r="E45" s="240"/>
      <c r="F45" s="240"/>
      <c r="G45" s="240"/>
    </row>
    <row r="46" spans="1:7" s="120" customFormat="1" ht="18.75" x14ac:dyDescent="0.2">
      <c r="B46" s="121"/>
      <c r="C46" s="242"/>
    </row>
    <row r="47" spans="1:7" x14ac:dyDescent="0.2">
      <c r="A47" s="243"/>
      <c r="B47" s="244"/>
      <c r="C47" s="245"/>
    </row>
    <row r="48" spans="1:7" x14ac:dyDescent="0.2">
      <c r="A48" s="243"/>
      <c r="B48" s="244"/>
      <c r="C48" s="245"/>
    </row>
    <row r="49" spans="1:3" x14ac:dyDescent="0.2">
      <c r="A49" s="243"/>
      <c r="B49" s="244"/>
      <c r="C49" s="245"/>
    </row>
    <row r="50" spans="1:3" x14ac:dyDescent="0.2">
      <c r="A50" s="243"/>
      <c r="B50" s="244"/>
      <c r="C50" s="245"/>
    </row>
    <row r="51" spans="1:3" x14ac:dyDescent="0.2">
      <c r="A51" s="243"/>
      <c r="B51" s="244"/>
      <c r="C51" s="245"/>
    </row>
    <row r="52" spans="1:3" x14ac:dyDescent="0.2">
      <c r="A52" s="243"/>
      <c r="B52" s="244"/>
      <c r="C52" s="245"/>
    </row>
    <row r="53" spans="1:3" x14ac:dyDescent="0.2">
      <c r="A53" s="243"/>
      <c r="B53" s="244"/>
      <c r="C53" s="245"/>
    </row>
    <row r="54" spans="1:3" x14ac:dyDescent="0.2">
      <c r="B54" s="244"/>
      <c r="C54" s="245"/>
    </row>
    <row r="55" spans="1:3" x14ac:dyDescent="0.2">
      <c r="B55" s="244"/>
      <c r="C55" s="245"/>
    </row>
    <row r="56" spans="1:3" x14ac:dyDescent="0.2">
      <c r="B56" s="244"/>
      <c r="C56" s="245"/>
    </row>
    <row r="57" spans="1:3" x14ac:dyDescent="0.2">
      <c r="B57" s="244"/>
      <c r="C57" s="245"/>
    </row>
    <row r="58" spans="1:3" x14ac:dyDescent="0.2">
      <c r="B58" s="244"/>
      <c r="C58" s="245"/>
    </row>
    <row r="59" spans="1:3" x14ac:dyDescent="0.2">
      <c r="B59" s="244"/>
      <c r="C59" s="245"/>
    </row>
    <row r="60" spans="1:3" x14ac:dyDescent="0.2">
      <c r="B60" s="244"/>
      <c r="C60" s="245"/>
    </row>
    <row r="61" spans="1:3" x14ac:dyDescent="0.2">
      <c r="B61" s="244"/>
      <c r="C61" s="245"/>
    </row>
    <row r="62" spans="1:3" x14ac:dyDescent="0.2">
      <c r="B62" s="244"/>
      <c r="C62" s="245"/>
    </row>
    <row r="63" spans="1:3" x14ac:dyDescent="0.2">
      <c r="B63" s="244"/>
      <c r="C63" s="245"/>
    </row>
    <row r="64" spans="1:3" x14ac:dyDescent="0.2">
      <c r="B64" s="244"/>
      <c r="C64" s="245"/>
    </row>
    <row r="65" spans="2:3" x14ac:dyDescent="0.2">
      <c r="B65" s="244"/>
      <c r="C65" s="245"/>
    </row>
    <row r="66" spans="2:3" x14ac:dyDescent="0.2">
      <c r="B66" s="244"/>
      <c r="C66" s="245"/>
    </row>
    <row r="67" spans="2:3" x14ac:dyDescent="0.2">
      <c r="B67" s="244"/>
      <c r="C67" s="245"/>
    </row>
    <row r="68" spans="2:3" x14ac:dyDescent="0.2">
      <c r="B68" s="244"/>
      <c r="C68" s="245"/>
    </row>
    <row r="69" spans="2:3" x14ac:dyDescent="0.2">
      <c r="B69" s="244"/>
      <c r="C69" s="245"/>
    </row>
    <row r="70" spans="2:3" x14ac:dyDescent="0.2">
      <c r="B70" s="244"/>
      <c r="C70" s="245"/>
    </row>
    <row r="71" spans="2:3" x14ac:dyDescent="0.2">
      <c r="B71" s="244"/>
      <c r="C71" s="245"/>
    </row>
    <row r="72" spans="2:3" x14ac:dyDescent="0.2">
      <c r="B72" s="244"/>
      <c r="C72" s="245"/>
    </row>
    <row r="73" spans="2:3" x14ac:dyDescent="0.2">
      <c r="B73" s="244"/>
      <c r="C73" s="245"/>
    </row>
    <row r="74" spans="2:3" x14ac:dyDescent="0.2">
      <c r="B74" s="244"/>
      <c r="C74" s="245"/>
    </row>
    <row r="75" spans="2:3" x14ac:dyDescent="0.2">
      <c r="B75" s="244"/>
      <c r="C75" s="245"/>
    </row>
    <row r="76" spans="2:3" x14ac:dyDescent="0.2">
      <c r="B76" s="244"/>
      <c r="C76" s="245"/>
    </row>
    <row r="77" spans="2:3" x14ac:dyDescent="0.2">
      <c r="B77" s="244"/>
      <c r="C77" s="245"/>
    </row>
  </sheetData>
  <mergeCells count="12">
    <mergeCell ref="A14:F14"/>
    <mergeCell ref="A28:F28"/>
    <mergeCell ref="A43:F43"/>
    <mergeCell ref="D1:F1"/>
    <mergeCell ref="D5:F5"/>
    <mergeCell ref="A6:F6"/>
    <mergeCell ref="A7:F7"/>
    <mergeCell ref="A11:A12"/>
    <mergeCell ref="B11:B12"/>
    <mergeCell ref="C11:C12"/>
    <mergeCell ref="D11:D12"/>
    <mergeCell ref="E11:F11"/>
  </mergeCells>
  <printOptions horizontalCentered="1"/>
  <pageMargins left="1.1023622047244095" right="0.39370078740157483" top="0.78740157480314965" bottom="0.78740157480314965" header="0.35433070866141736" footer="0.19685039370078741"/>
  <pageSetup paperSize="9" scale="65" orientation="portrait" r:id="rId1"/>
  <headerFooter differentFirst="1" alignWithMargins="0">
    <oddHeader xml:space="preserve">&amp;R&amp;"Times New Roman,полужирный"&amp;14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T130"/>
  <sheetViews>
    <sheetView showZeros="0" tabSelected="1" view="pageBreakPreview" topLeftCell="A86" zoomScale="90" zoomScaleNormal="100" zoomScaleSheetLayoutView="90" workbookViewId="0">
      <selection activeCell="S136" sqref="S136"/>
    </sheetView>
  </sheetViews>
  <sheetFormatPr defaultColWidth="7.85546875" defaultRowHeight="12.75" x14ac:dyDescent="0.2"/>
  <cols>
    <col min="1" max="1" width="3.28515625" style="247" customWidth="1"/>
    <col min="2" max="2" width="10.28515625" style="247" customWidth="1"/>
    <col min="3" max="3" width="0.140625" style="247" hidden="1" customWidth="1"/>
    <col min="4" max="4" width="19.5703125" style="247" customWidth="1"/>
    <col min="5" max="5" width="11.7109375" style="247" customWidth="1"/>
    <col min="6" max="6" width="48.42578125" style="247" customWidth="1"/>
    <col min="7" max="7" width="13.140625" style="247" customWidth="1"/>
    <col min="8" max="8" width="12.7109375" style="247" customWidth="1"/>
    <col min="9" max="9" width="12.42578125" style="247" customWidth="1"/>
    <col min="10" max="10" width="10.85546875" style="247" customWidth="1"/>
    <col min="11" max="11" width="7.85546875" style="247" customWidth="1"/>
    <col min="12" max="12" width="9.5703125" style="358" customWidth="1"/>
    <col min="13" max="13" width="9" style="358" customWidth="1"/>
    <col min="14" max="14" width="11.28515625" style="358" hidden="1" customWidth="1"/>
    <col min="15" max="15" width="10.5703125" style="358" customWidth="1"/>
    <col min="16" max="16" width="9.5703125" style="358" customWidth="1"/>
    <col min="17" max="17" width="10" style="358" customWidth="1"/>
    <col min="18" max="18" width="9.28515625" style="358" customWidth="1"/>
    <col min="19" max="19" width="13.42578125" style="247" customWidth="1"/>
    <col min="20" max="20" width="16.85546875" style="251" hidden="1" customWidth="1"/>
    <col min="21" max="256" width="7.85546875" style="251"/>
    <col min="257" max="257" width="3.28515625" style="251" customWidth="1"/>
    <col min="258" max="258" width="10.28515625" style="251" customWidth="1"/>
    <col min="259" max="259" width="0" style="251" hidden="1" customWidth="1"/>
    <col min="260" max="260" width="19.5703125" style="251" customWidth="1"/>
    <col min="261" max="261" width="11.7109375" style="251" customWidth="1"/>
    <col min="262" max="262" width="48.42578125" style="251" customWidth="1"/>
    <col min="263" max="263" width="13.140625" style="251" customWidth="1"/>
    <col min="264" max="264" width="12.7109375" style="251" customWidth="1"/>
    <col min="265" max="265" width="11.42578125" style="251" customWidth="1"/>
    <col min="266" max="266" width="10.85546875" style="251" customWidth="1"/>
    <col min="267" max="267" width="7.85546875" style="251" customWidth="1"/>
    <col min="268" max="268" width="9.5703125" style="251" customWidth="1"/>
    <col min="269" max="269" width="9" style="251" customWidth="1"/>
    <col min="270" max="270" width="0" style="251" hidden="1" customWidth="1"/>
    <col min="271" max="271" width="10.5703125" style="251" customWidth="1"/>
    <col min="272" max="272" width="9.5703125" style="251" customWidth="1"/>
    <col min="273" max="273" width="10" style="251" customWidth="1"/>
    <col min="274" max="274" width="9.28515625" style="251" customWidth="1"/>
    <col min="275" max="275" width="11.5703125" style="251" customWidth="1"/>
    <col min="276" max="276" width="0" style="251" hidden="1" customWidth="1"/>
    <col min="277" max="512" width="7.85546875" style="251"/>
    <col min="513" max="513" width="3.28515625" style="251" customWidth="1"/>
    <col min="514" max="514" width="10.28515625" style="251" customWidth="1"/>
    <col min="515" max="515" width="0" style="251" hidden="1" customWidth="1"/>
    <col min="516" max="516" width="19.5703125" style="251" customWidth="1"/>
    <col min="517" max="517" width="11.7109375" style="251" customWidth="1"/>
    <col min="518" max="518" width="48.42578125" style="251" customWidth="1"/>
    <col min="519" max="519" width="13.140625" style="251" customWidth="1"/>
    <col min="520" max="520" width="12.7109375" style="251" customWidth="1"/>
    <col min="521" max="521" width="11.42578125" style="251" customWidth="1"/>
    <col min="522" max="522" width="10.85546875" style="251" customWidth="1"/>
    <col min="523" max="523" width="7.85546875" style="251" customWidth="1"/>
    <col min="524" max="524" width="9.5703125" style="251" customWidth="1"/>
    <col min="525" max="525" width="9" style="251" customWidth="1"/>
    <col min="526" max="526" width="0" style="251" hidden="1" customWidth="1"/>
    <col min="527" max="527" width="10.5703125" style="251" customWidth="1"/>
    <col min="528" max="528" width="9.5703125" style="251" customWidth="1"/>
    <col min="529" max="529" width="10" style="251" customWidth="1"/>
    <col min="530" max="530" width="9.28515625" style="251" customWidth="1"/>
    <col min="531" max="531" width="11.5703125" style="251" customWidth="1"/>
    <col min="532" max="532" width="0" style="251" hidden="1" customWidth="1"/>
    <col min="533" max="768" width="7.85546875" style="251"/>
    <col min="769" max="769" width="3.28515625" style="251" customWidth="1"/>
    <col min="770" max="770" width="10.28515625" style="251" customWidth="1"/>
    <col min="771" max="771" width="0" style="251" hidden="1" customWidth="1"/>
    <col min="772" max="772" width="19.5703125" style="251" customWidth="1"/>
    <col min="773" max="773" width="11.7109375" style="251" customWidth="1"/>
    <col min="774" max="774" width="48.42578125" style="251" customWidth="1"/>
    <col min="775" max="775" width="13.140625" style="251" customWidth="1"/>
    <col min="776" max="776" width="12.7109375" style="251" customWidth="1"/>
    <col min="777" max="777" width="11.42578125" style="251" customWidth="1"/>
    <col min="778" max="778" width="10.85546875" style="251" customWidth="1"/>
    <col min="779" max="779" width="7.85546875" style="251" customWidth="1"/>
    <col min="780" max="780" width="9.5703125" style="251" customWidth="1"/>
    <col min="781" max="781" width="9" style="251" customWidth="1"/>
    <col min="782" max="782" width="0" style="251" hidden="1" customWidth="1"/>
    <col min="783" max="783" width="10.5703125" style="251" customWidth="1"/>
    <col min="784" max="784" width="9.5703125" style="251" customWidth="1"/>
    <col min="785" max="785" width="10" style="251" customWidth="1"/>
    <col min="786" max="786" width="9.28515625" style="251" customWidth="1"/>
    <col min="787" max="787" width="11.5703125" style="251" customWidth="1"/>
    <col min="788" max="788" width="0" style="251" hidden="1" customWidth="1"/>
    <col min="789" max="1024" width="7.85546875" style="251"/>
    <col min="1025" max="1025" width="3.28515625" style="251" customWidth="1"/>
    <col min="1026" max="1026" width="10.28515625" style="251" customWidth="1"/>
    <col min="1027" max="1027" width="0" style="251" hidden="1" customWidth="1"/>
    <col min="1028" max="1028" width="19.5703125" style="251" customWidth="1"/>
    <col min="1029" max="1029" width="11.7109375" style="251" customWidth="1"/>
    <col min="1030" max="1030" width="48.42578125" style="251" customWidth="1"/>
    <col min="1031" max="1031" width="13.140625" style="251" customWidth="1"/>
    <col min="1032" max="1032" width="12.7109375" style="251" customWidth="1"/>
    <col min="1033" max="1033" width="11.42578125" style="251" customWidth="1"/>
    <col min="1034" max="1034" width="10.85546875" style="251" customWidth="1"/>
    <col min="1035" max="1035" width="7.85546875" style="251" customWidth="1"/>
    <col min="1036" max="1036" width="9.5703125" style="251" customWidth="1"/>
    <col min="1037" max="1037" width="9" style="251" customWidth="1"/>
    <col min="1038" max="1038" width="0" style="251" hidden="1" customWidth="1"/>
    <col min="1039" max="1039" width="10.5703125" style="251" customWidth="1"/>
    <col min="1040" max="1040" width="9.5703125" style="251" customWidth="1"/>
    <col min="1041" max="1041" width="10" style="251" customWidth="1"/>
    <col min="1042" max="1042" width="9.28515625" style="251" customWidth="1"/>
    <col min="1043" max="1043" width="11.5703125" style="251" customWidth="1"/>
    <col min="1044" max="1044" width="0" style="251" hidden="1" customWidth="1"/>
    <col min="1045" max="1280" width="7.85546875" style="251"/>
    <col min="1281" max="1281" width="3.28515625" style="251" customWidth="1"/>
    <col min="1282" max="1282" width="10.28515625" style="251" customWidth="1"/>
    <col min="1283" max="1283" width="0" style="251" hidden="1" customWidth="1"/>
    <col min="1284" max="1284" width="19.5703125" style="251" customWidth="1"/>
    <col min="1285" max="1285" width="11.7109375" style="251" customWidth="1"/>
    <col min="1286" max="1286" width="48.42578125" style="251" customWidth="1"/>
    <col min="1287" max="1287" width="13.140625" style="251" customWidth="1"/>
    <col min="1288" max="1288" width="12.7109375" style="251" customWidth="1"/>
    <col min="1289" max="1289" width="11.42578125" style="251" customWidth="1"/>
    <col min="1290" max="1290" width="10.85546875" style="251" customWidth="1"/>
    <col min="1291" max="1291" width="7.85546875" style="251" customWidth="1"/>
    <col min="1292" max="1292" width="9.5703125" style="251" customWidth="1"/>
    <col min="1293" max="1293" width="9" style="251" customWidth="1"/>
    <col min="1294" max="1294" width="0" style="251" hidden="1" customWidth="1"/>
    <col min="1295" max="1295" width="10.5703125" style="251" customWidth="1"/>
    <col min="1296" max="1296" width="9.5703125" style="251" customWidth="1"/>
    <col min="1297" max="1297" width="10" style="251" customWidth="1"/>
    <col min="1298" max="1298" width="9.28515625" style="251" customWidth="1"/>
    <col min="1299" max="1299" width="11.5703125" style="251" customWidth="1"/>
    <col min="1300" max="1300" width="0" style="251" hidden="1" customWidth="1"/>
    <col min="1301" max="1536" width="7.85546875" style="251"/>
    <col min="1537" max="1537" width="3.28515625" style="251" customWidth="1"/>
    <col min="1538" max="1538" width="10.28515625" style="251" customWidth="1"/>
    <col min="1539" max="1539" width="0" style="251" hidden="1" customWidth="1"/>
    <col min="1540" max="1540" width="19.5703125" style="251" customWidth="1"/>
    <col min="1541" max="1541" width="11.7109375" style="251" customWidth="1"/>
    <col min="1542" max="1542" width="48.42578125" style="251" customWidth="1"/>
    <col min="1543" max="1543" width="13.140625" style="251" customWidth="1"/>
    <col min="1544" max="1544" width="12.7109375" style="251" customWidth="1"/>
    <col min="1545" max="1545" width="11.42578125" style="251" customWidth="1"/>
    <col min="1546" max="1546" width="10.85546875" style="251" customWidth="1"/>
    <col min="1547" max="1547" width="7.85546875" style="251" customWidth="1"/>
    <col min="1548" max="1548" width="9.5703125" style="251" customWidth="1"/>
    <col min="1549" max="1549" width="9" style="251" customWidth="1"/>
    <col min="1550" max="1550" width="0" style="251" hidden="1" customWidth="1"/>
    <col min="1551" max="1551" width="10.5703125" style="251" customWidth="1"/>
    <col min="1552" max="1552" width="9.5703125" style="251" customWidth="1"/>
    <col min="1553" max="1553" width="10" style="251" customWidth="1"/>
    <col min="1554" max="1554" width="9.28515625" style="251" customWidth="1"/>
    <col min="1555" max="1555" width="11.5703125" style="251" customWidth="1"/>
    <col min="1556" max="1556" width="0" style="251" hidden="1" customWidth="1"/>
    <col min="1557" max="1792" width="7.85546875" style="251"/>
    <col min="1793" max="1793" width="3.28515625" style="251" customWidth="1"/>
    <col min="1794" max="1794" width="10.28515625" style="251" customWidth="1"/>
    <col min="1795" max="1795" width="0" style="251" hidden="1" customWidth="1"/>
    <col min="1796" max="1796" width="19.5703125" style="251" customWidth="1"/>
    <col min="1797" max="1797" width="11.7109375" style="251" customWidth="1"/>
    <col min="1798" max="1798" width="48.42578125" style="251" customWidth="1"/>
    <col min="1799" max="1799" width="13.140625" style="251" customWidth="1"/>
    <col min="1800" max="1800" width="12.7109375" style="251" customWidth="1"/>
    <col min="1801" max="1801" width="11.42578125" style="251" customWidth="1"/>
    <col min="1802" max="1802" width="10.85546875" style="251" customWidth="1"/>
    <col min="1803" max="1803" width="7.85546875" style="251" customWidth="1"/>
    <col min="1804" max="1804" width="9.5703125" style="251" customWidth="1"/>
    <col min="1805" max="1805" width="9" style="251" customWidth="1"/>
    <col min="1806" max="1806" width="0" style="251" hidden="1" customWidth="1"/>
    <col min="1807" max="1807" width="10.5703125" style="251" customWidth="1"/>
    <col min="1808" max="1808" width="9.5703125" style="251" customWidth="1"/>
    <col min="1809" max="1809" width="10" style="251" customWidth="1"/>
    <col min="1810" max="1810" width="9.28515625" style="251" customWidth="1"/>
    <col min="1811" max="1811" width="11.5703125" style="251" customWidth="1"/>
    <col min="1812" max="1812" width="0" style="251" hidden="1" customWidth="1"/>
    <col min="1813" max="2048" width="7.85546875" style="251"/>
    <col min="2049" max="2049" width="3.28515625" style="251" customWidth="1"/>
    <col min="2050" max="2050" width="10.28515625" style="251" customWidth="1"/>
    <col min="2051" max="2051" width="0" style="251" hidden="1" customWidth="1"/>
    <col min="2052" max="2052" width="19.5703125" style="251" customWidth="1"/>
    <col min="2053" max="2053" width="11.7109375" style="251" customWidth="1"/>
    <col min="2054" max="2054" width="48.42578125" style="251" customWidth="1"/>
    <col min="2055" max="2055" width="13.140625" style="251" customWidth="1"/>
    <col min="2056" max="2056" width="12.7109375" style="251" customWidth="1"/>
    <col min="2057" max="2057" width="11.42578125" style="251" customWidth="1"/>
    <col min="2058" max="2058" width="10.85546875" style="251" customWidth="1"/>
    <col min="2059" max="2059" width="7.85546875" style="251" customWidth="1"/>
    <col min="2060" max="2060" width="9.5703125" style="251" customWidth="1"/>
    <col min="2061" max="2061" width="9" style="251" customWidth="1"/>
    <col min="2062" max="2062" width="0" style="251" hidden="1" customWidth="1"/>
    <col min="2063" max="2063" width="10.5703125" style="251" customWidth="1"/>
    <col min="2064" max="2064" width="9.5703125" style="251" customWidth="1"/>
    <col min="2065" max="2065" width="10" style="251" customWidth="1"/>
    <col min="2066" max="2066" width="9.28515625" style="251" customWidth="1"/>
    <col min="2067" max="2067" width="11.5703125" style="251" customWidth="1"/>
    <col min="2068" max="2068" width="0" style="251" hidden="1" customWidth="1"/>
    <col min="2069" max="2304" width="7.85546875" style="251"/>
    <col min="2305" max="2305" width="3.28515625" style="251" customWidth="1"/>
    <col min="2306" max="2306" width="10.28515625" style="251" customWidth="1"/>
    <col min="2307" max="2307" width="0" style="251" hidden="1" customWidth="1"/>
    <col min="2308" max="2308" width="19.5703125" style="251" customWidth="1"/>
    <col min="2309" max="2309" width="11.7109375" style="251" customWidth="1"/>
    <col min="2310" max="2310" width="48.42578125" style="251" customWidth="1"/>
    <col min="2311" max="2311" width="13.140625" style="251" customWidth="1"/>
    <col min="2312" max="2312" width="12.7109375" style="251" customWidth="1"/>
    <col min="2313" max="2313" width="11.42578125" style="251" customWidth="1"/>
    <col min="2314" max="2314" width="10.85546875" style="251" customWidth="1"/>
    <col min="2315" max="2315" width="7.85546875" style="251" customWidth="1"/>
    <col min="2316" max="2316" width="9.5703125" style="251" customWidth="1"/>
    <col min="2317" max="2317" width="9" style="251" customWidth="1"/>
    <col min="2318" max="2318" width="0" style="251" hidden="1" customWidth="1"/>
    <col min="2319" max="2319" width="10.5703125" style="251" customWidth="1"/>
    <col min="2320" max="2320" width="9.5703125" style="251" customWidth="1"/>
    <col min="2321" max="2321" width="10" style="251" customWidth="1"/>
    <col min="2322" max="2322" width="9.28515625" style="251" customWidth="1"/>
    <col min="2323" max="2323" width="11.5703125" style="251" customWidth="1"/>
    <col min="2324" max="2324" width="0" style="251" hidden="1" customWidth="1"/>
    <col min="2325" max="2560" width="7.85546875" style="251"/>
    <col min="2561" max="2561" width="3.28515625" style="251" customWidth="1"/>
    <col min="2562" max="2562" width="10.28515625" style="251" customWidth="1"/>
    <col min="2563" max="2563" width="0" style="251" hidden="1" customWidth="1"/>
    <col min="2564" max="2564" width="19.5703125" style="251" customWidth="1"/>
    <col min="2565" max="2565" width="11.7109375" style="251" customWidth="1"/>
    <col min="2566" max="2566" width="48.42578125" style="251" customWidth="1"/>
    <col min="2567" max="2567" width="13.140625" style="251" customWidth="1"/>
    <col min="2568" max="2568" width="12.7109375" style="251" customWidth="1"/>
    <col min="2569" max="2569" width="11.42578125" style="251" customWidth="1"/>
    <col min="2570" max="2570" width="10.85546875" style="251" customWidth="1"/>
    <col min="2571" max="2571" width="7.85546875" style="251" customWidth="1"/>
    <col min="2572" max="2572" width="9.5703125" style="251" customWidth="1"/>
    <col min="2573" max="2573" width="9" style="251" customWidth="1"/>
    <col min="2574" max="2574" width="0" style="251" hidden="1" customWidth="1"/>
    <col min="2575" max="2575" width="10.5703125" style="251" customWidth="1"/>
    <col min="2576" max="2576" width="9.5703125" style="251" customWidth="1"/>
    <col min="2577" max="2577" width="10" style="251" customWidth="1"/>
    <col min="2578" max="2578" width="9.28515625" style="251" customWidth="1"/>
    <col min="2579" max="2579" width="11.5703125" style="251" customWidth="1"/>
    <col min="2580" max="2580" width="0" style="251" hidden="1" customWidth="1"/>
    <col min="2581" max="2816" width="7.85546875" style="251"/>
    <col min="2817" max="2817" width="3.28515625" style="251" customWidth="1"/>
    <col min="2818" max="2818" width="10.28515625" style="251" customWidth="1"/>
    <col min="2819" max="2819" width="0" style="251" hidden="1" customWidth="1"/>
    <col min="2820" max="2820" width="19.5703125" style="251" customWidth="1"/>
    <col min="2821" max="2821" width="11.7109375" style="251" customWidth="1"/>
    <col min="2822" max="2822" width="48.42578125" style="251" customWidth="1"/>
    <col min="2823" max="2823" width="13.140625" style="251" customWidth="1"/>
    <col min="2824" max="2824" width="12.7109375" style="251" customWidth="1"/>
    <col min="2825" max="2825" width="11.42578125" style="251" customWidth="1"/>
    <col min="2826" max="2826" width="10.85546875" style="251" customWidth="1"/>
    <col min="2827" max="2827" width="7.85546875" style="251" customWidth="1"/>
    <col min="2828" max="2828" width="9.5703125" style="251" customWidth="1"/>
    <col min="2829" max="2829" width="9" style="251" customWidth="1"/>
    <col min="2830" max="2830" width="0" style="251" hidden="1" customWidth="1"/>
    <col min="2831" max="2831" width="10.5703125" style="251" customWidth="1"/>
    <col min="2832" max="2832" width="9.5703125" style="251" customWidth="1"/>
    <col min="2833" max="2833" width="10" style="251" customWidth="1"/>
    <col min="2834" max="2834" width="9.28515625" style="251" customWidth="1"/>
    <col min="2835" max="2835" width="11.5703125" style="251" customWidth="1"/>
    <col min="2836" max="2836" width="0" style="251" hidden="1" customWidth="1"/>
    <col min="2837" max="3072" width="7.85546875" style="251"/>
    <col min="3073" max="3073" width="3.28515625" style="251" customWidth="1"/>
    <col min="3074" max="3074" width="10.28515625" style="251" customWidth="1"/>
    <col min="3075" max="3075" width="0" style="251" hidden="1" customWidth="1"/>
    <col min="3076" max="3076" width="19.5703125" style="251" customWidth="1"/>
    <col min="3077" max="3077" width="11.7109375" style="251" customWidth="1"/>
    <col min="3078" max="3078" width="48.42578125" style="251" customWidth="1"/>
    <col min="3079" max="3079" width="13.140625" style="251" customWidth="1"/>
    <col min="3080" max="3080" width="12.7109375" style="251" customWidth="1"/>
    <col min="3081" max="3081" width="11.42578125" style="251" customWidth="1"/>
    <col min="3082" max="3082" width="10.85546875" style="251" customWidth="1"/>
    <col min="3083" max="3083" width="7.85546875" style="251" customWidth="1"/>
    <col min="3084" max="3084" width="9.5703125" style="251" customWidth="1"/>
    <col min="3085" max="3085" width="9" style="251" customWidth="1"/>
    <col min="3086" max="3086" width="0" style="251" hidden="1" customWidth="1"/>
    <col min="3087" max="3087" width="10.5703125" style="251" customWidth="1"/>
    <col min="3088" max="3088" width="9.5703125" style="251" customWidth="1"/>
    <col min="3089" max="3089" width="10" style="251" customWidth="1"/>
    <col min="3090" max="3090" width="9.28515625" style="251" customWidth="1"/>
    <col min="3091" max="3091" width="11.5703125" style="251" customWidth="1"/>
    <col min="3092" max="3092" width="0" style="251" hidden="1" customWidth="1"/>
    <col min="3093" max="3328" width="7.85546875" style="251"/>
    <col min="3329" max="3329" width="3.28515625" style="251" customWidth="1"/>
    <col min="3330" max="3330" width="10.28515625" style="251" customWidth="1"/>
    <col min="3331" max="3331" width="0" style="251" hidden="1" customWidth="1"/>
    <col min="3332" max="3332" width="19.5703125" style="251" customWidth="1"/>
    <col min="3333" max="3333" width="11.7109375" style="251" customWidth="1"/>
    <col min="3334" max="3334" width="48.42578125" style="251" customWidth="1"/>
    <col min="3335" max="3335" width="13.140625" style="251" customWidth="1"/>
    <col min="3336" max="3336" width="12.7109375" style="251" customWidth="1"/>
    <col min="3337" max="3337" width="11.42578125" style="251" customWidth="1"/>
    <col min="3338" max="3338" width="10.85546875" style="251" customWidth="1"/>
    <col min="3339" max="3339" width="7.85546875" style="251" customWidth="1"/>
    <col min="3340" max="3340" width="9.5703125" style="251" customWidth="1"/>
    <col min="3341" max="3341" width="9" style="251" customWidth="1"/>
    <col min="3342" max="3342" width="0" style="251" hidden="1" customWidth="1"/>
    <col min="3343" max="3343" width="10.5703125" style="251" customWidth="1"/>
    <col min="3344" max="3344" width="9.5703125" style="251" customWidth="1"/>
    <col min="3345" max="3345" width="10" style="251" customWidth="1"/>
    <col min="3346" max="3346" width="9.28515625" style="251" customWidth="1"/>
    <col min="3347" max="3347" width="11.5703125" style="251" customWidth="1"/>
    <col min="3348" max="3348" width="0" style="251" hidden="1" customWidth="1"/>
    <col min="3349" max="3584" width="7.85546875" style="251"/>
    <col min="3585" max="3585" width="3.28515625" style="251" customWidth="1"/>
    <col min="3586" max="3586" width="10.28515625" style="251" customWidth="1"/>
    <col min="3587" max="3587" width="0" style="251" hidden="1" customWidth="1"/>
    <col min="3588" max="3588" width="19.5703125" style="251" customWidth="1"/>
    <col min="3589" max="3589" width="11.7109375" style="251" customWidth="1"/>
    <col min="3590" max="3590" width="48.42578125" style="251" customWidth="1"/>
    <col min="3591" max="3591" width="13.140625" style="251" customWidth="1"/>
    <col min="3592" max="3592" width="12.7109375" style="251" customWidth="1"/>
    <col min="3593" max="3593" width="11.42578125" style="251" customWidth="1"/>
    <col min="3594" max="3594" width="10.85546875" style="251" customWidth="1"/>
    <col min="3595" max="3595" width="7.85546875" style="251" customWidth="1"/>
    <col min="3596" max="3596" width="9.5703125" style="251" customWidth="1"/>
    <col min="3597" max="3597" width="9" style="251" customWidth="1"/>
    <col min="3598" max="3598" width="0" style="251" hidden="1" customWidth="1"/>
    <col min="3599" max="3599" width="10.5703125" style="251" customWidth="1"/>
    <col min="3600" max="3600" width="9.5703125" style="251" customWidth="1"/>
    <col min="3601" max="3601" width="10" style="251" customWidth="1"/>
    <col min="3602" max="3602" width="9.28515625" style="251" customWidth="1"/>
    <col min="3603" max="3603" width="11.5703125" style="251" customWidth="1"/>
    <col min="3604" max="3604" width="0" style="251" hidden="1" customWidth="1"/>
    <col min="3605" max="3840" width="7.85546875" style="251"/>
    <col min="3841" max="3841" width="3.28515625" style="251" customWidth="1"/>
    <col min="3842" max="3842" width="10.28515625" style="251" customWidth="1"/>
    <col min="3843" max="3843" width="0" style="251" hidden="1" customWidth="1"/>
    <col min="3844" max="3844" width="19.5703125" style="251" customWidth="1"/>
    <col min="3845" max="3845" width="11.7109375" style="251" customWidth="1"/>
    <col min="3846" max="3846" width="48.42578125" style="251" customWidth="1"/>
    <col min="3847" max="3847" width="13.140625" style="251" customWidth="1"/>
    <col min="3848" max="3848" width="12.7109375" style="251" customWidth="1"/>
    <col min="3849" max="3849" width="11.42578125" style="251" customWidth="1"/>
    <col min="3850" max="3850" width="10.85546875" style="251" customWidth="1"/>
    <col min="3851" max="3851" width="7.85546875" style="251" customWidth="1"/>
    <col min="3852" max="3852" width="9.5703125" style="251" customWidth="1"/>
    <col min="3853" max="3853" width="9" style="251" customWidth="1"/>
    <col min="3854" max="3854" width="0" style="251" hidden="1" customWidth="1"/>
    <col min="3855" max="3855" width="10.5703125" style="251" customWidth="1"/>
    <col min="3856" max="3856" width="9.5703125" style="251" customWidth="1"/>
    <col min="3857" max="3857" width="10" style="251" customWidth="1"/>
    <col min="3858" max="3858" width="9.28515625" style="251" customWidth="1"/>
    <col min="3859" max="3859" width="11.5703125" style="251" customWidth="1"/>
    <col min="3860" max="3860" width="0" style="251" hidden="1" customWidth="1"/>
    <col min="3861" max="4096" width="7.85546875" style="251"/>
    <col min="4097" max="4097" width="3.28515625" style="251" customWidth="1"/>
    <col min="4098" max="4098" width="10.28515625" style="251" customWidth="1"/>
    <col min="4099" max="4099" width="0" style="251" hidden="1" customWidth="1"/>
    <col min="4100" max="4100" width="19.5703125" style="251" customWidth="1"/>
    <col min="4101" max="4101" width="11.7109375" style="251" customWidth="1"/>
    <col min="4102" max="4102" width="48.42578125" style="251" customWidth="1"/>
    <col min="4103" max="4103" width="13.140625" style="251" customWidth="1"/>
    <col min="4104" max="4104" width="12.7109375" style="251" customWidth="1"/>
    <col min="4105" max="4105" width="11.42578125" style="251" customWidth="1"/>
    <col min="4106" max="4106" width="10.85546875" style="251" customWidth="1"/>
    <col min="4107" max="4107" width="7.85546875" style="251" customWidth="1"/>
    <col min="4108" max="4108" width="9.5703125" style="251" customWidth="1"/>
    <col min="4109" max="4109" width="9" style="251" customWidth="1"/>
    <col min="4110" max="4110" width="0" style="251" hidden="1" customWidth="1"/>
    <col min="4111" max="4111" width="10.5703125" style="251" customWidth="1"/>
    <col min="4112" max="4112" width="9.5703125" style="251" customWidth="1"/>
    <col min="4113" max="4113" width="10" style="251" customWidth="1"/>
    <col min="4114" max="4114" width="9.28515625" style="251" customWidth="1"/>
    <col min="4115" max="4115" width="11.5703125" style="251" customWidth="1"/>
    <col min="4116" max="4116" width="0" style="251" hidden="1" customWidth="1"/>
    <col min="4117" max="4352" width="7.85546875" style="251"/>
    <col min="4353" max="4353" width="3.28515625" style="251" customWidth="1"/>
    <col min="4354" max="4354" width="10.28515625" style="251" customWidth="1"/>
    <col min="4355" max="4355" width="0" style="251" hidden="1" customWidth="1"/>
    <col min="4356" max="4356" width="19.5703125" style="251" customWidth="1"/>
    <col min="4357" max="4357" width="11.7109375" style="251" customWidth="1"/>
    <col min="4358" max="4358" width="48.42578125" style="251" customWidth="1"/>
    <col min="4359" max="4359" width="13.140625" style="251" customWidth="1"/>
    <col min="4360" max="4360" width="12.7109375" style="251" customWidth="1"/>
    <col min="4361" max="4361" width="11.42578125" style="251" customWidth="1"/>
    <col min="4362" max="4362" width="10.85546875" style="251" customWidth="1"/>
    <col min="4363" max="4363" width="7.85546875" style="251" customWidth="1"/>
    <col min="4364" max="4364" width="9.5703125" style="251" customWidth="1"/>
    <col min="4365" max="4365" width="9" style="251" customWidth="1"/>
    <col min="4366" max="4366" width="0" style="251" hidden="1" customWidth="1"/>
    <col min="4367" max="4367" width="10.5703125" style="251" customWidth="1"/>
    <col min="4368" max="4368" width="9.5703125" style="251" customWidth="1"/>
    <col min="4369" max="4369" width="10" style="251" customWidth="1"/>
    <col min="4370" max="4370" width="9.28515625" style="251" customWidth="1"/>
    <col min="4371" max="4371" width="11.5703125" style="251" customWidth="1"/>
    <col min="4372" max="4372" width="0" style="251" hidden="1" customWidth="1"/>
    <col min="4373" max="4608" width="7.85546875" style="251"/>
    <col min="4609" max="4609" width="3.28515625" style="251" customWidth="1"/>
    <col min="4610" max="4610" width="10.28515625" style="251" customWidth="1"/>
    <col min="4611" max="4611" width="0" style="251" hidden="1" customWidth="1"/>
    <col min="4612" max="4612" width="19.5703125" style="251" customWidth="1"/>
    <col min="4613" max="4613" width="11.7109375" style="251" customWidth="1"/>
    <col min="4614" max="4614" width="48.42578125" style="251" customWidth="1"/>
    <col min="4615" max="4615" width="13.140625" style="251" customWidth="1"/>
    <col min="4616" max="4616" width="12.7109375" style="251" customWidth="1"/>
    <col min="4617" max="4617" width="11.42578125" style="251" customWidth="1"/>
    <col min="4618" max="4618" width="10.85546875" style="251" customWidth="1"/>
    <col min="4619" max="4619" width="7.85546875" style="251" customWidth="1"/>
    <col min="4620" max="4620" width="9.5703125" style="251" customWidth="1"/>
    <col min="4621" max="4621" width="9" style="251" customWidth="1"/>
    <col min="4622" max="4622" width="0" style="251" hidden="1" customWidth="1"/>
    <col min="4623" max="4623" width="10.5703125" style="251" customWidth="1"/>
    <col min="4624" max="4624" width="9.5703125" style="251" customWidth="1"/>
    <col min="4625" max="4625" width="10" style="251" customWidth="1"/>
    <col min="4626" max="4626" width="9.28515625" style="251" customWidth="1"/>
    <col min="4627" max="4627" width="11.5703125" style="251" customWidth="1"/>
    <col min="4628" max="4628" width="0" style="251" hidden="1" customWidth="1"/>
    <col min="4629" max="4864" width="7.85546875" style="251"/>
    <col min="4865" max="4865" width="3.28515625" style="251" customWidth="1"/>
    <col min="4866" max="4866" width="10.28515625" style="251" customWidth="1"/>
    <col min="4867" max="4867" width="0" style="251" hidden="1" customWidth="1"/>
    <col min="4868" max="4868" width="19.5703125" style="251" customWidth="1"/>
    <col min="4869" max="4869" width="11.7109375" style="251" customWidth="1"/>
    <col min="4870" max="4870" width="48.42578125" style="251" customWidth="1"/>
    <col min="4871" max="4871" width="13.140625" style="251" customWidth="1"/>
    <col min="4872" max="4872" width="12.7109375" style="251" customWidth="1"/>
    <col min="4873" max="4873" width="11.42578125" style="251" customWidth="1"/>
    <col min="4874" max="4874" width="10.85546875" style="251" customWidth="1"/>
    <col min="4875" max="4875" width="7.85546875" style="251" customWidth="1"/>
    <col min="4876" max="4876" width="9.5703125" style="251" customWidth="1"/>
    <col min="4877" max="4877" width="9" style="251" customWidth="1"/>
    <col min="4878" max="4878" width="0" style="251" hidden="1" customWidth="1"/>
    <col min="4879" max="4879" width="10.5703125" style="251" customWidth="1"/>
    <col min="4880" max="4880" width="9.5703125" style="251" customWidth="1"/>
    <col min="4881" max="4881" width="10" style="251" customWidth="1"/>
    <col min="4882" max="4882" width="9.28515625" style="251" customWidth="1"/>
    <col min="4883" max="4883" width="11.5703125" style="251" customWidth="1"/>
    <col min="4884" max="4884" width="0" style="251" hidden="1" customWidth="1"/>
    <col min="4885" max="5120" width="7.85546875" style="251"/>
    <col min="5121" max="5121" width="3.28515625" style="251" customWidth="1"/>
    <col min="5122" max="5122" width="10.28515625" style="251" customWidth="1"/>
    <col min="5123" max="5123" width="0" style="251" hidden="1" customWidth="1"/>
    <col min="5124" max="5124" width="19.5703125" style="251" customWidth="1"/>
    <col min="5125" max="5125" width="11.7109375" style="251" customWidth="1"/>
    <col min="5126" max="5126" width="48.42578125" style="251" customWidth="1"/>
    <col min="5127" max="5127" width="13.140625" style="251" customWidth="1"/>
    <col min="5128" max="5128" width="12.7109375" style="251" customWidth="1"/>
    <col min="5129" max="5129" width="11.42578125" style="251" customWidth="1"/>
    <col min="5130" max="5130" width="10.85546875" style="251" customWidth="1"/>
    <col min="5131" max="5131" width="7.85546875" style="251" customWidth="1"/>
    <col min="5132" max="5132" width="9.5703125" style="251" customWidth="1"/>
    <col min="5133" max="5133" width="9" style="251" customWidth="1"/>
    <col min="5134" max="5134" width="0" style="251" hidden="1" customWidth="1"/>
    <col min="5135" max="5135" width="10.5703125" style="251" customWidth="1"/>
    <col min="5136" max="5136" width="9.5703125" style="251" customWidth="1"/>
    <col min="5137" max="5137" width="10" style="251" customWidth="1"/>
    <col min="5138" max="5138" width="9.28515625" style="251" customWidth="1"/>
    <col min="5139" max="5139" width="11.5703125" style="251" customWidth="1"/>
    <col min="5140" max="5140" width="0" style="251" hidden="1" customWidth="1"/>
    <col min="5141" max="5376" width="7.85546875" style="251"/>
    <col min="5377" max="5377" width="3.28515625" style="251" customWidth="1"/>
    <col min="5378" max="5378" width="10.28515625" style="251" customWidth="1"/>
    <col min="5379" max="5379" width="0" style="251" hidden="1" customWidth="1"/>
    <col min="5380" max="5380" width="19.5703125" style="251" customWidth="1"/>
    <col min="5381" max="5381" width="11.7109375" style="251" customWidth="1"/>
    <col min="5382" max="5382" width="48.42578125" style="251" customWidth="1"/>
    <col min="5383" max="5383" width="13.140625" style="251" customWidth="1"/>
    <col min="5384" max="5384" width="12.7109375" style="251" customWidth="1"/>
    <col min="5385" max="5385" width="11.42578125" style="251" customWidth="1"/>
    <col min="5386" max="5386" width="10.85546875" style="251" customWidth="1"/>
    <col min="5387" max="5387" width="7.85546875" style="251" customWidth="1"/>
    <col min="5388" max="5388" width="9.5703125" style="251" customWidth="1"/>
    <col min="5389" max="5389" width="9" style="251" customWidth="1"/>
    <col min="5390" max="5390" width="0" style="251" hidden="1" customWidth="1"/>
    <col min="5391" max="5391" width="10.5703125" style="251" customWidth="1"/>
    <col min="5392" max="5392" width="9.5703125" style="251" customWidth="1"/>
    <col min="5393" max="5393" width="10" style="251" customWidth="1"/>
    <col min="5394" max="5394" width="9.28515625" style="251" customWidth="1"/>
    <col min="5395" max="5395" width="11.5703125" style="251" customWidth="1"/>
    <col min="5396" max="5396" width="0" style="251" hidden="1" customWidth="1"/>
    <col min="5397" max="5632" width="7.85546875" style="251"/>
    <col min="5633" max="5633" width="3.28515625" style="251" customWidth="1"/>
    <col min="5634" max="5634" width="10.28515625" style="251" customWidth="1"/>
    <col min="5635" max="5635" width="0" style="251" hidden="1" customWidth="1"/>
    <col min="5636" max="5636" width="19.5703125" style="251" customWidth="1"/>
    <col min="5637" max="5637" width="11.7109375" style="251" customWidth="1"/>
    <col min="5638" max="5638" width="48.42578125" style="251" customWidth="1"/>
    <col min="5639" max="5639" width="13.140625" style="251" customWidth="1"/>
    <col min="5640" max="5640" width="12.7109375" style="251" customWidth="1"/>
    <col min="5641" max="5641" width="11.42578125" style="251" customWidth="1"/>
    <col min="5642" max="5642" width="10.85546875" style="251" customWidth="1"/>
    <col min="5643" max="5643" width="7.85546875" style="251" customWidth="1"/>
    <col min="5644" max="5644" width="9.5703125" style="251" customWidth="1"/>
    <col min="5645" max="5645" width="9" style="251" customWidth="1"/>
    <col min="5646" max="5646" width="0" style="251" hidden="1" customWidth="1"/>
    <col min="5647" max="5647" width="10.5703125" style="251" customWidth="1"/>
    <col min="5648" max="5648" width="9.5703125" style="251" customWidth="1"/>
    <col min="5649" max="5649" width="10" style="251" customWidth="1"/>
    <col min="5650" max="5650" width="9.28515625" style="251" customWidth="1"/>
    <col min="5651" max="5651" width="11.5703125" style="251" customWidth="1"/>
    <col min="5652" max="5652" width="0" style="251" hidden="1" customWidth="1"/>
    <col min="5653" max="5888" width="7.85546875" style="251"/>
    <col min="5889" max="5889" width="3.28515625" style="251" customWidth="1"/>
    <col min="5890" max="5890" width="10.28515625" style="251" customWidth="1"/>
    <col min="5891" max="5891" width="0" style="251" hidden="1" customWidth="1"/>
    <col min="5892" max="5892" width="19.5703125" style="251" customWidth="1"/>
    <col min="5893" max="5893" width="11.7109375" style="251" customWidth="1"/>
    <col min="5894" max="5894" width="48.42578125" style="251" customWidth="1"/>
    <col min="5895" max="5895" width="13.140625" style="251" customWidth="1"/>
    <col min="5896" max="5896" width="12.7109375" style="251" customWidth="1"/>
    <col min="5897" max="5897" width="11.42578125" style="251" customWidth="1"/>
    <col min="5898" max="5898" width="10.85546875" style="251" customWidth="1"/>
    <col min="5899" max="5899" width="7.85546875" style="251" customWidth="1"/>
    <col min="5900" max="5900" width="9.5703125" style="251" customWidth="1"/>
    <col min="5901" max="5901" width="9" style="251" customWidth="1"/>
    <col min="5902" max="5902" width="0" style="251" hidden="1" customWidth="1"/>
    <col min="5903" max="5903" width="10.5703125" style="251" customWidth="1"/>
    <col min="5904" max="5904" width="9.5703125" style="251" customWidth="1"/>
    <col min="5905" max="5905" width="10" style="251" customWidth="1"/>
    <col min="5906" max="5906" width="9.28515625" style="251" customWidth="1"/>
    <col min="5907" max="5907" width="11.5703125" style="251" customWidth="1"/>
    <col min="5908" max="5908" width="0" style="251" hidden="1" customWidth="1"/>
    <col min="5909" max="6144" width="7.85546875" style="251"/>
    <col min="6145" max="6145" width="3.28515625" style="251" customWidth="1"/>
    <col min="6146" max="6146" width="10.28515625" style="251" customWidth="1"/>
    <col min="6147" max="6147" width="0" style="251" hidden="1" customWidth="1"/>
    <col min="6148" max="6148" width="19.5703125" style="251" customWidth="1"/>
    <col min="6149" max="6149" width="11.7109375" style="251" customWidth="1"/>
    <col min="6150" max="6150" width="48.42578125" style="251" customWidth="1"/>
    <col min="6151" max="6151" width="13.140625" style="251" customWidth="1"/>
    <col min="6152" max="6152" width="12.7109375" style="251" customWidth="1"/>
    <col min="6153" max="6153" width="11.42578125" style="251" customWidth="1"/>
    <col min="6154" max="6154" width="10.85546875" style="251" customWidth="1"/>
    <col min="6155" max="6155" width="7.85546875" style="251" customWidth="1"/>
    <col min="6156" max="6156" width="9.5703125" style="251" customWidth="1"/>
    <col min="6157" max="6157" width="9" style="251" customWidth="1"/>
    <col min="6158" max="6158" width="0" style="251" hidden="1" customWidth="1"/>
    <col min="6159" max="6159" width="10.5703125" style="251" customWidth="1"/>
    <col min="6160" max="6160" width="9.5703125" style="251" customWidth="1"/>
    <col min="6161" max="6161" width="10" style="251" customWidth="1"/>
    <col min="6162" max="6162" width="9.28515625" style="251" customWidth="1"/>
    <col min="6163" max="6163" width="11.5703125" style="251" customWidth="1"/>
    <col min="6164" max="6164" width="0" style="251" hidden="1" customWidth="1"/>
    <col min="6165" max="6400" width="7.85546875" style="251"/>
    <col min="6401" max="6401" width="3.28515625" style="251" customWidth="1"/>
    <col min="6402" max="6402" width="10.28515625" style="251" customWidth="1"/>
    <col min="6403" max="6403" width="0" style="251" hidden="1" customWidth="1"/>
    <col min="6404" max="6404" width="19.5703125" style="251" customWidth="1"/>
    <col min="6405" max="6405" width="11.7109375" style="251" customWidth="1"/>
    <col min="6406" max="6406" width="48.42578125" style="251" customWidth="1"/>
    <col min="6407" max="6407" width="13.140625" style="251" customWidth="1"/>
    <col min="6408" max="6408" width="12.7109375" style="251" customWidth="1"/>
    <col min="6409" max="6409" width="11.42578125" style="251" customWidth="1"/>
    <col min="6410" max="6410" width="10.85546875" style="251" customWidth="1"/>
    <col min="6411" max="6411" width="7.85546875" style="251" customWidth="1"/>
    <col min="6412" max="6412" width="9.5703125" style="251" customWidth="1"/>
    <col min="6413" max="6413" width="9" style="251" customWidth="1"/>
    <col min="6414" max="6414" width="0" style="251" hidden="1" customWidth="1"/>
    <col min="6415" max="6415" width="10.5703125" style="251" customWidth="1"/>
    <col min="6416" max="6416" width="9.5703125" style="251" customWidth="1"/>
    <col min="6417" max="6417" width="10" style="251" customWidth="1"/>
    <col min="6418" max="6418" width="9.28515625" style="251" customWidth="1"/>
    <col min="6419" max="6419" width="11.5703125" style="251" customWidth="1"/>
    <col min="6420" max="6420" width="0" style="251" hidden="1" customWidth="1"/>
    <col min="6421" max="6656" width="7.85546875" style="251"/>
    <col min="6657" max="6657" width="3.28515625" style="251" customWidth="1"/>
    <col min="6658" max="6658" width="10.28515625" style="251" customWidth="1"/>
    <col min="6659" max="6659" width="0" style="251" hidden="1" customWidth="1"/>
    <col min="6660" max="6660" width="19.5703125" style="251" customWidth="1"/>
    <col min="6661" max="6661" width="11.7109375" style="251" customWidth="1"/>
    <col min="6662" max="6662" width="48.42578125" style="251" customWidth="1"/>
    <col min="6663" max="6663" width="13.140625" style="251" customWidth="1"/>
    <col min="6664" max="6664" width="12.7109375" style="251" customWidth="1"/>
    <col min="6665" max="6665" width="11.42578125" style="251" customWidth="1"/>
    <col min="6666" max="6666" width="10.85546875" style="251" customWidth="1"/>
    <col min="6667" max="6667" width="7.85546875" style="251" customWidth="1"/>
    <col min="6668" max="6668" width="9.5703125" style="251" customWidth="1"/>
    <col min="6669" max="6669" width="9" style="251" customWidth="1"/>
    <col min="6670" max="6670" width="0" style="251" hidden="1" customWidth="1"/>
    <col min="6671" max="6671" width="10.5703125" style="251" customWidth="1"/>
    <col min="6672" max="6672" width="9.5703125" style="251" customWidth="1"/>
    <col min="6673" max="6673" width="10" style="251" customWidth="1"/>
    <col min="6674" max="6674" width="9.28515625" style="251" customWidth="1"/>
    <col min="6675" max="6675" width="11.5703125" style="251" customWidth="1"/>
    <col min="6676" max="6676" width="0" style="251" hidden="1" customWidth="1"/>
    <col min="6677" max="6912" width="7.85546875" style="251"/>
    <col min="6913" max="6913" width="3.28515625" style="251" customWidth="1"/>
    <col min="6914" max="6914" width="10.28515625" style="251" customWidth="1"/>
    <col min="6915" max="6915" width="0" style="251" hidden="1" customWidth="1"/>
    <col min="6916" max="6916" width="19.5703125" style="251" customWidth="1"/>
    <col min="6917" max="6917" width="11.7109375" style="251" customWidth="1"/>
    <col min="6918" max="6918" width="48.42578125" style="251" customWidth="1"/>
    <col min="6919" max="6919" width="13.140625" style="251" customWidth="1"/>
    <col min="6920" max="6920" width="12.7109375" style="251" customWidth="1"/>
    <col min="6921" max="6921" width="11.42578125" style="251" customWidth="1"/>
    <col min="6922" max="6922" width="10.85546875" style="251" customWidth="1"/>
    <col min="6923" max="6923" width="7.85546875" style="251" customWidth="1"/>
    <col min="6924" max="6924" width="9.5703125" style="251" customWidth="1"/>
    <col min="6925" max="6925" width="9" style="251" customWidth="1"/>
    <col min="6926" max="6926" width="0" style="251" hidden="1" customWidth="1"/>
    <col min="6927" max="6927" width="10.5703125" style="251" customWidth="1"/>
    <col min="6928" max="6928" width="9.5703125" style="251" customWidth="1"/>
    <col min="6929" max="6929" width="10" style="251" customWidth="1"/>
    <col min="6930" max="6930" width="9.28515625" style="251" customWidth="1"/>
    <col min="6931" max="6931" width="11.5703125" style="251" customWidth="1"/>
    <col min="6932" max="6932" width="0" style="251" hidden="1" customWidth="1"/>
    <col min="6933" max="7168" width="7.85546875" style="251"/>
    <col min="7169" max="7169" width="3.28515625" style="251" customWidth="1"/>
    <col min="7170" max="7170" width="10.28515625" style="251" customWidth="1"/>
    <col min="7171" max="7171" width="0" style="251" hidden="1" customWidth="1"/>
    <col min="7172" max="7172" width="19.5703125" style="251" customWidth="1"/>
    <col min="7173" max="7173" width="11.7109375" style="251" customWidth="1"/>
    <col min="7174" max="7174" width="48.42578125" style="251" customWidth="1"/>
    <col min="7175" max="7175" width="13.140625" style="251" customWidth="1"/>
    <col min="7176" max="7176" width="12.7109375" style="251" customWidth="1"/>
    <col min="7177" max="7177" width="11.42578125" style="251" customWidth="1"/>
    <col min="7178" max="7178" width="10.85546875" style="251" customWidth="1"/>
    <col min="7179" max="7179" width="7.85546875" style="251" customWidth="1"/>
    <col min="7180" max="7180" width="9.5703125" style="251" customWidth="1"/>
    <col min="7181" max="7181" width="9" style="251" customWidth="1"/>
    <col min="7182" max="7182" width="0" style="251" hidden="1" customWidth="1"/>
    <col min="7183" max="7183" width="10.5703125" style="251" customWidth="1"/>
    <col min="7184" max="7184" width="9.5703125" style="251" customWidth="1"/>
    <col min="7185" max="7185" width="10" style="251" customWidth="1"/>
    <col min="7186" max="7186" width="9.28515625" style="251" customWidth="1"/>
    <col min="7187" max="7187" width="11.5703125" style="251" customWidth="1"/>
    <col min="7188" max="7188" width="0" style="251" hidden="1" customWidth="1"/>
    <col min="7189" max="7424" width="7.85546875" style="251"/>
    <col min="7425" max="7425" width="3.28515625" style="251" customWidth="1"/>
    <col min="7426" max="7426" width="10.28515625" style="251" customWidth="1"/>
    <col min="7427" max="7427" width="0" style="251" hidden="1" customWidth="1"/>
    <col min="7428" max="7428" width="19.5703125" style="251" customWidth="1"/>
    <col min="7429" max="7429" width="11.7109375" style="251" customWidth="1"/>
    <col min="7430" max="7430" width="48.42578125" style="251" customWidth="1"/>
    <col min="7431" max="7431" width="13.140625" style="251" customWidth="1"/>
    <col min="7432" max="7432" width="12.7109375" style="251" customWidth="1"/>
    <col min="7433" max="7433" width="11.42578125" style="251" customWidth="1"/>
    <col min="7434" max="7434" width="10.85546875" style="251" customWidth="1"/>
    <col min="7435" max="7435" width="7.85546875" style="251" customWidth="1"/>
    <col min="7436" max="7436" width="9.5703125" style="251" customWidth="1"/>
    <col min="7437" max="7437" width="9" style="251" customWidth="1"/>
    <col min="7438" max="7438" width="0" style="251" hidden="1" customWidth="1"/>
    <col min="7439" max="7439" width="10.5703125" style="251" customWidth="1"/>
    <col min="7440" max="7440" width="9.5703125" style="251" customWidth="1"/>
    <col min="7441" max="7441" width="10" style="251" customWidth="1"/>
    <col min="7442" max="7442" width="9.28515625" style="251" customWidth="1"/>
    <col min="7443" max="7443" width="11.5703125" style="251" customWidth="1"/>
    <col min="7444" max="7444" width="0" style="251" hidden="1" customWidth="1"/>
    <col min="7445" max="7680" width="7.85546875" style="251"/>
    <col min="7681" max="7681" width="3.28515625" style="251" customWidth="1"/>
    <col min="7682" max="7682" width="10.28515625" style="251" customWidth="1"/>
    <col min="7683" max="7683" width="0" style="251" hidden="1" customWidth="1"/>
    <col min="7684" max="7684" width="19.5703125" style="251" customWidth="1"/>
    <col min="7685" max="7685" width="11.7109375" style="251" customWidth="1"/>
    <col min="7686" max="7686" width="48.42578125" style="251" customWidth="1"/>
    <col min="7687" max="7687" width="13.140625" style="251" customWidth="1"/>
    <col min="7688" max="7688" width="12.7109375" style="251" customWidth="1"/>
    <col min="7689" max="7689" width="11.42578125" style="251" customWidth="1"/>
    <col min="7690" max="7690" width="10.85546875" style="251" customWidth="1"/>
    <col min="7691" max="7691" width="7.85546875" style="251" customWidth="1"/>
    <col min="7692" max="7692" width="9.5703125" style="251" customWidth="1"/>
    <col min="7693" max="7693" width="9" style="251" customWidth="1"/>
    <col min="7694" max="7694" width="0" style="251" hidden="1" customWidth="1"/>
    <col min="7695" max="7695" width="10.5703125" style="251" customWidth="1"/>
    <col min="7696" max="7696" width="9.5703125" style="251" customWidth="1"/>
    <col min="7697" max="7697" width="10" style="251" customWidth="1"/>
    <col min="7698" max="7698" width="9.28515625" style="251" customWidth="1"/>
    <col min="7699" max="7699" width="11.5703125" style="251" customWidth="1"/>
    <col min="7700" max="7700" width="0" style="251" hidden="1" customWidth="1"/>
    <col min="7701" max="7936" width="7.85546875" style="251"/>
    <col min="7937" max="7937" width="3.28515625" style="251" customWidth="1"/>
    <col min="7938" max="7938" width="10.28515625" style="251" customWidth="1"/>
    <col min="7939" max="7939" width="0" style="251" hidden="1" customWidth="1"/>
    <col min="7940" max="7940" width="19.5703125" style="251" customWidth="1"/>
    <col min="7941" max="7941" width="11.7109375" style="251" customWidth="1"/>
    <col min="7942" max="7942" width="48.42578125" style="251" customWidth="1"/>
    <col min="7943" max="7943" width="13.140625" style="251" customWidth="1"/>
    <col min="7944" max="7944" width="12.7109375" style="251" customWidth="1"/>
    <col min="7945" max="7945" width="11.42578125" style="251" customWidth="1"/>
    <col min="7946" max="7946" width="10.85546875" style="251" customWidth="1"/>
    <col min="7947" max="7947" width="7.85546875" style="251" customWidth="1"/>
    <col min="7948" max="7948" width="9.5703125" style="251" customWidth="1"/>
    <col min="7949" max="7949" width="9" style="251" customWidth="1"/>
    <col min="7950" max="7950" width="0" style="251" hidden="1" customWidth="1"/>
    <col min="7951" max="7951" width="10.5703125" style="251" customWidth="1"/>
    <col min="7952" max="7952" width="9.5703125" style="251" customWidth="1"/>
    <col min="7953" max="7953" width="10" style="251" customWidth="1"/>
    <col min="7954" max="7954" width="9.28515625" style="251" customWidth="1"/>
    <col min="7955" max="7955" width="11.5703125" style="251" customWidth="1"/>
    <col min="7956" max="7956" width="0" style="251" hidden="1" customWidth="1"/>
    <col min="7957" max="8192" width="7.85546875" style="251"/>
    <col min="8193" max="8193" width="3.28515625" style="251" customWidth="1"/>
    <col min="8194" max="8194" width="10.28515625" style="251" customWidth="1"/>
    <col min="8195" max="8195" width="0" style="251" hidden="1" customWidth="1"/>
    <col min="8196" max="8196" width="19.5703125" style="251" customWidth="1"/>
    <col min="8197" max="8197" width="11.7109375" style="251" customWidth="1"/>
    <col min="8198" max="8198" width="48.42578125" style="251" customWidth="1"/>
    <col min="8199" max="8199" width="13.140625" style="251" customWidth="1"/>
    <col min="8200" max="8200" width="12.7109375" style="251" customWidth="1"/>
    <col min="8201" max="8201" width="11.42578125" style="251" customWidth="1"/>
    <col min="8202" max="8202" width="10.85546875" style="251" customWidth="1"/>
    <col min="8203" max="8203" width="7.85546875" style="251" customWidth="1"/>
    <col min="8204" max="8204" width="9.5703125" style="251" customWidth="1"/>
    <col min="8205" max="8205" width="9" style="251" customWidth="1"/>
    <col min="8206" max="8206" width="0" style="251" hidden="1" customWidth="1"/>
    <col min="8207" max="8207" width="10.5703125" style="251" customWidth="1"/>
    <col min="8208" max="8208" width="9.5703125" style="251" customWidth="1"/>
    <col min="8209" max="8209" width="10" style="251" customWidth="1"/>
    <col min="8210" max="8210" width="9.28515625" style="251" customWidth="1"/>
    <col min="8211" max="8211" width="11.5703125" style="251" customWidth="1"/>
    <col min="8212" max="8212" width="0" style="251" hidden="1" customWidth="1"/>
    <col min="8213" max="8448" width="7.85546875" style="251"/>
    <col min="8449" max="8449" width="3.28515625" style="251" customWidth="1"/>
    <col min="8450" max="8450" width="10.28515625" style="251" customWidth="1"/>
    <col min="8451" max="8451" width="0" style="251" hidden="1" customWidth="1"/>
    <col min="8452" max="8452" width="19.5703125" style="251" customWidth="1"/>
    <col min="8453" max="8453" width="11.7109375" style="251" customWidth="1"/>
    <col min="8454" max="8454" width="48.42578125" style="251" customWidth="1"/>
    <col min="8455" max="8455" width="13.140625" style="251" customWidth="1"/>
    <col min="8456" max="8456" width="12.7109375" style="251" customWidth="1"/>
    <col min="8457" max="8457" width="11.42578125" style="251" customWidth="1"/>
    <col min="8458" max="8458" width="10.85546875" style="251" customWidth="1"/>
    <col min="8459" max="8459" width="7.85546875" style="251" customWidth="1"/>
    <col min="8460" max="8460" width="9.5703125" style="251" customWidth="1"/>
    <col min="8461" max="8461" width="9" style="251" customWidth="1"/>
    <col min="8462" max="8462" width="0" style="251" hidden="1" customWidth="1"/>
    <col min="8463" max="8463" width="10.5703125" style="251" customWidth="1"/>
    <col min="8464" max="8464" width="9.5703125" style="251" customWidth="1"/>
    <col min="8465" max="8465" width="10" style="251" customWidth="1"/>
    <col min="8466" max="8466" width="9.28515625" style="251" customWidth="1"/>
    <col min="8467" max="8467" width="11.5703125" style="251" customWidth="1"/>
    <col min="8468" max="8468" width="0" style="251" hidden="1" customWidth="1"/>
    <col min="8469" max="8704" width="7.85546875" style="251"/>
    <col min="8705" max="8705" width="3.28515625" style="251" customWidth="1"/>
    <col min="8706" max="8706" width="10.28515625" style="251" customWidth="1"/>
    <col min="8707" max="8707" width="0" style="251" hidden="1" customWidth="1"/>
    <col min="8708" max="8708" width="19.5703125" style="251" customWidth="1"/>
    <col min="8709" max="8709" width="11.7109375" style="251" customWidth="1"/>
    <col min="8710" max="8710" width="48.42578125" style="251" customWidth="1"/>
    <col min="8711" max="8711" width="13.140625" style="251" customWidth="1"/>
    <col min="8712" max="8712" width="12.7109375" style="251" customWidth="1"/>
    <col min="8713" max="8713" width="11.42578125" style="251" customWidth="1"/>
    <col min="8714" max="8714" width="10.85546875" style="251" customWidth="1"/>
    <col min="8715" max="8715" width="7.85546875" style="251" customWidth="1"/>
    <col min="8716" max="8716" width="9.5703125" style="251" customWidth="1"/>
    <col min="8717" max="8717" width="9" style="251" customWidth="1"/>
    <col min="8718" max="8718" width="0" style="251" hidden="1" customWidth="1"/>
    <col min="8719" max="8719" width="10.5703125" style="251" customWidth="1"/>
    <col min="8720" max="8720" width="9.5703125" style="251" customWidth="1"/>
    <col min="8721" max="8721" width="10" style="251" customWidth="1"/>
    <col min="8722" max="8722" width="9.28515625" style="251" customWidth="1"/>
    <col min="8723" max="8723" width="11.5703125" style="251" customWidth="1"/>
    <col min="8724" max="8724" width="0" style="251" hidden="1" customWidth="1"/>
    <col min="8725" max="8960" width="7.85546875" style="251"/>
    <col min="8961" max="8961" width="3.28515625" style="251" customWidth="1"/>
    <col min="8962" max="8962" width="10.28515625" style="251" customWidth="1"/>
    <col min="8963" max="8963" width="0" style="251" hidden="1" customWidth="1"/>
    <col min="8964" max="8964" width="19.5703125" style="251" customWidth="1"/>
    <col min="8965" max="8965" width="11.7109375" style="251" customWidth="1"/>
    <col min="8966" max="8966" width="48.42578125" style="251" customWidth="1"/>
    <col min="8967" max="8967" width="13.140625" style="251" customWidth="1"/>
    <col min="8968" max="8968" width="12.7109375" style="251" customWidth="1"/>
    <col min="8969" max="8969" width="11.42578125" style="251" customWidth="1"/>
    <col min="8970" max="8970" width="10.85546875" style="251" customWidth="1"/>
    <col min="8971" max="8971" width="7.85546875" style="251" customWidth="1"/>
    <col min="8972" max="8972" width="9.5703125" style="251" customWidth="1"/>
    <col min="8973" max="8973" width="9" style="251" customWidth="1"/>
    <col min="8974" max="8974" width="0" style="251" hidden="1" customWidth="1"/>
    <col min="8975" max="8975" width="10.5703125" style="251" customWidth="1"/>
    <col min="8976" max="8976" width="9.5703125" style="251" customWidth="1"/>
    <col min="8977" max="8977" width="10" style="251" customWidth="1"/>
    <col min="8978" max="8978" width="9.28515625" style="251" customWidth="1"/>
    <col min="8979" max="8979" width="11.5703125" style="251" customWidth="1"/>
    <col min="8980" max="8980" width="0" style="251" hidden="1" customWidth="1"/>
    <col min="8981" max="9216" width="7.85546875" style="251"/>
    <col min="9217" max="9217" width="3.28515625" style="251" customWidth="1"/>
    <col min="9218" max="9218" width="10.28515625" style="251" customWidth="1"/>
    <col min="9219" max="9219" width="0" style="251" hidden="1" customWidth="1"/>
    <col min="9220" max="9220" width="19.5703125" style="251" customWidth="1"/>
    <col min="9221" max="9221" width="11.7109375" style="251" customWidth="1"/>
    <col min="9222" max="9222" width="48.42578125" style="251" customWidth="1"/>
    <col min="9223" max="9223" width="13.140625" style="251" customWidth="1"/>
    <col min="9224" max="9224" width="12.7109375" style="251" customWidth="1"/>
    <col min="9225" max="9225" width="11.42578125" style="251" customWidth="1"/>
    <col min="9226" max="9226" width="10.85546875" style="251" customWidth="1"/>
    <col min="9227" max="9227" width="7.85546875" style="251" customWidth="1"/>
    <col min="9228" max="9228" width="9.5703125" style="251" customWidth="1"/>
    <col min="9229" max="9229" width="9" style="251" customWidth="1"/>
    <col min="9230" max="9230" width="0" style="251" hidden="1" customWidth="1"/>
    <col min="9231" max="9231" width="10.5703125" style="251" customWidth="1"/>
    <col min="9232" max="9232" width="9.5703125" style="251" customWidth="1"/>
    <col min="9233" max="9233" width="10" style="251" customWidth="1"/>
    <col min="9234" max="9234" width="9.28515625" style="251" customWidth="1"/>
    <col min="9235" max="9235" width="11.5703125" style="251" customWidth="1"/>
    <col min="9236" max="9236" width="0" style="251" hidden="1" customWidth="1"/>
    <col min="9237" max="9472" width="7.85546875" style="251"/>
    <col min="9473" max="9473" width="3.28515625" style="251" customWidth="1"/>
    <col min="9474" max="9474" width="10.28515625" style="251" customWidth="1"/>
    <col min="9475" max="9475" width="0" style="251" hidden="1" customWidth="1"/>
    <col min="9476" max="9476" width="19.5703125" style="251" customWidth="1"/>
    <col min="9477" max="9477" width="11.7109375" style="251" customWidth="1"/>
    <col min="9478" max="9478" width="48.42578125" style="251" customWidth="1"/>
    <col min="9479" max="9479" width="13.140625" style="251" customWidth="1"/>
    <col min="9480" max="9480" width="12.7109375" style="251" customWidth="1"/>
    <col min="9481" max="9481" width="11.42578125" style="251" customWidth="1"/>
    <col min="9482" max="9482" width="10.85546875" style="251" customWidth="1"/>
    <col min="9483" max="9483" width="7.85546875" style="251" customWidth="1"/>
    <col min="9484" max="9484" width="9.5703125" style="251" customWidth="1"/>
    <col min="9485" max="9485" width="9" style="251" customWidth="1"/>
    <col min="9486" max="9486" width="0" style="251" hidden="1" customWidth="1"/>
    <col min="9487" max="9487" width="10.5703125" style="251" customWidth="1"/>
    <col min="9488" max="9488" width="9.5703125" style="251" customWidth="1"/>
    <col min="9489" max="9489" width="10" style="251" customWidth="1"/>
    <col min="9490" max="9490" width="9.28515625" style="251" customWidth="1"/>
    <col min="9491" max="9491" width="11.5703125" style="251" customWidth="1"/>
    <col min="9492" max="9492" width="0" style="251" hidden="1" customWidth="1"/>
    <col min="9493" max="9728" width="7.85546875" style="251"/>
    <col min="9729" max="9729" width="3.28515625" style="251" customWidth="1"/>
    <col min="9730" max="9730" width="10.28515625" style="251" customWidth="1"/>
    <col min="9731" max="9731" width="0" style="251" hidden="1" customWidth="1"/>
    <col min="9732" max="9732" width="19.5703125" style="251" customWidth="1"/>
    <col min="9733" max="9733" width="11.7109375" style="251" customWidth="1"/>
    <col min="9734" max="9734" width="48.42578125" style="251" customWidth="1"/>
    <col min="9735" max="9735" width="13.140625" style="251" customWidth="1"/>
    <col min="9736" max="9736" width="12.7109375" style="251" customWidth="1"/>
    <col min="9737" max="9737" width="11.42578125" style="251" customWidth="1"/>
    <col min="9738" max="9738" width="10.85546875" style="251" customWidth="1"/>
    <col min="9739" max="9739" width="7.85546875" style="251" customWidth="1"/>
    <col min="9740" max="9740" width="9.5703125" style="251" customWidth="1"/>
    <col min="9741" max="9741" width="9" style="251" customWidth="1"/>
    <col min="9742" max="9742" width="0" style="251" hidden="1" customWidth="1"/>
    <col min="9743" max="9743" width="10.5703125" style="251" customWidth="1"/>
    <col min="9744" max="9744" width="9.5703125" style="251" customWidth="1"/>
    <col min="9745" max="9745" width="10" style="251" customWidth="1"/>
    <col min="9746" max="9746" width="9.28515625" style="251" customWidth="1"/>
    <col min="9747" max="9747" width="11.5703125" style="251" customWidth="1"/>
    <col min="9748" max="9748" width="0" style="251" hidden="1" customWidth="1"/>
    <col min="9749" max="9984" width="7.85546875" style="251"/>
    <col min="9985" max="9985" width="3.28515625" style="251" customWidth="1"/>
    <col min="9986" max="9986" width="10.28515625" style="251" customWidth="1"/>
    <col min="9987" max="9987" width="0" style="251" hidden="1" customWidth="1"/>
    <col min="9988" max="9988" width="19.5703125" style="251" customWidth="1"/>
    <col min="9989" max="9989" width="11.7109375" style="251" customWidth="1"/>
    <col min="9990" max="9990" width="48.42578125" style="251" customWidth="1"/>
    <col min="9991" max="9991" width="13.140625" style="251" customWidth="1"/>
    <col min="9992" max="9992" width="12.7109375" style="251" customWidth="1"/>
    <col min="9993" max="9993" width="11.42578125" style="251" customWidth="1"/>
    <col min="9994" max="9994" width="10.85546875" style="251" customWidth="1"/>
    <col min="9995" max="9995" width="7.85546875" style="251" customWidth="1"/>
    <col min="9996" max="9996" width="9.5703125" style="251" customWidth="1"/>
    <col min="9997" max="9997" width="9" style="251" customWidth="1"/>
    <col min="9998" max="9998" width="0" style="251" hidden="1" customWidth="1"/>
    <col min="9999" max="9999" width="10.5703125" style="251" customWidth="1"/>
    <col min="10000" max="10000" width="9.5703125" style="251" customWidth="1"/>
    <col min="10001" max="10001" width="10" style="251" customWidth="1"/>
    <col min="10002" max="10002" width="9.28515625" style="251" customWidth="1"/>
    <col min="10003" max="10003" width="11.5703125" style="251" customWidth="1"/>
    <col min="10004" max="10004" width="0" style="251" hidden="1" customWidth="1"/>
    <col min="10005" max="10240" width="7.85546875" style="251"/>
    <col min="10241" max="10241" width="3.28515625" style="251" customWidth="1"/>
    <col min="10242" max="10242" width="10.28515625" style="251" customWidth="1"/>
    <col min="10243" max="10243" width="0" style="251" hidden="1" customWidth="1"/>
    <col min="10244" max="10244" width="19.5703125" style="251" customWidth="1"/>
    <col min="10245" max="10245" width="11.7109375" style="251" customWidth="1"/>
    <col min="10246" max="10246" width="48.42578125" style="251" customWidth="1"/>
    <col min="10247" max="10247" width="13.140625" style="251" customWidth="1"/>
    <col min="10248" max="10248" width="12.7109375" style="251" customWidth="1"/>
    <col min="10249" max="10249" width="11.42578125" style="251" customWidth="1"/>
    <col min="10250" max="10250" width="10.85546875" style="251" customWidth="1"/>
    <col min="10251" max="10251" width="7.85546875" style="251" customWidth="1"/>
    <col min="10252" max="10252" width="9.5703125" style="251" customWidth="1"/>
    <col min="10253" max="10253" width="9" style="251" customWidth="1"/>
    <col min="10254" max="10254" width="0" style="251" hidden="1" customWidth="1"/>
    <col min="10255" max="10255" width="10.5703125" style="251" customWidth="1"/>
    <col min="10256" max="10256" width="9.5703125" style="251" customWidth="1"/>
    <col min="10257" max="10257" width="10" style="251" customWidth="1"/>
    <col min="10258" max="10258" width="9.28515625" style="251" customWidth="1"/>
    <col min="10259" max="10259" width="11.5703125" style="251" customWidth="1"/>
    <col min="10260" max="10260" width="0" style="251" hidden="1" customWidth="1"/>
    <col min="10261" max="10496" width="7.85546875" style="251"/>
    <col min="10497" max="10497" width="3.28515625" style="251" customWidth="1"/>
    <col min="10498" max="10498" width="10.28515625" style="251" customWidth="1"/>
    <col min="10499" max="10499" width="0" style="251" hidden="1" customWidth="1"/>
    <col min="10500" max="10500" width="19.5703125" style="251" customWidth="1"/>
    <col min="10501" max="10501" width="11.7109375" style="251" customWidth="1"/>
    <col min="10502" max="10502" width="48.42578125" style="251" customWidth="1"/>
    <col min="10503" max="10503" width="13.140625" style="251" customWidth="1"/>
    <col min="10504" max="10504" width="12.7109375" style="251" customWidth="1"/>
    <col min="10505" max="10505" width="11.42578125" style="251" customWidth="1"/>
    <col min="10506" max="10506" width="10.85546875" style="251" customWidth="1"/>
    <col min="10507" max="10507" width="7.85546875" style="251" customWidth="1"/>
    <col min="10508" max="10508" width="9.5703125" style="251" customWidth="1"/>
    <col min="10509" max="10509" width="9" style="251" customWidth="1"/>
    <col min="10510" max="10510" width="0" style="251" hidden="1" customWidth="1"/>
    <col min="10511" max="10511" width="10.5703125" style="251" customWidth="1"/>
    <col min="10512" max="10512" width="9.5703125" style="251" customWidth="1"/>
    <col min="10513" max="10513" width="10" style="251" customWidth="1"/>
    <col min="10514" max="10514" width="9.28515625" style="251" customWidth="1"/>
    <col min="10515" max="10515" width="11.5703125" style="251" customWidth="1"/>
    <col min="10516" max="10516" width="0" style="251" hidden="1" customWidth="1"/>
    <col min="10517" max="10752" width="7.85546875" style="251"/>
    <col min="10753" max="10753" width="3.28515625" style="251" customWidth="1"/>
    <col min="10754" max="10754" width="10.28515625" style="251" customWidth="1"/>
    <col min="10755" max="10755" width="0" style="251" hidden="1" customWidth="1"/>
    <col min="10756" max="10756" width="19.5703125" style="251" customWidth="1"/>
    <col min="10757" max="10757" width="11.7109375" style="251" customWidth="1"/>
    <col min="10758" max="10758" width="48.42578125" style="251" customWidth="1"/>
    <col min="10759" max="10759" width="13.140625" style="251" customWidth="1"/>
    <col min="10760" max="10760" width="12.7109375" style="251" customWidth="1"/>
    <col min="10761" max="10761" width="11.42578125" style="251" customWidth="1"/>
    <col min="10762" max="10762" width="10.85546875" style="251" customWidth="1"/>
    <col min="10763" max="10763" width="7.85546875" style="251" customWidth="1"/>
    <col min="10764" max="10764" width="9.5703125" style="251" customWidth="1"/>
    <col min="10765" max="10765" width="9" style="251" customWidth="1"/>
    <col min="10766" max="10766" width="0" style="251" hidden="1" customWidth="1"/>
    <col min="10767" max="10767" width="10.5703125" style="251" customWidth="1"/>
    <col min="10768" max="10768" width="9.5703125" style="251" customWidth="1"/>
    <col min="10769" max="10769" width="10" style="251" customWidth="1"/>
    <col min="10770" max="10770" width="9.28515625" style="251" customWidth="1"/>
    <col min="10771" max="10771" width="11.5703125" style="251" customWidth="1"/>
    <col min="10772" max="10772" width="0" style="251" hidden="1" customWidth="1"/>
    <col min="10773" max="11008" width="7.85546875" style="251"/>
    <col min="11009" max="11009" width="3.28515625" style="251" customWidth="1"/>
    <col min="11010" max="11010" width="10.28515625" style="251" customWidth="1"/>
    <col min="11011" max="11011" width="0" style="251" hidden="1" customWidth="1"/>
    <col min="11012" max="11012" width="19.5703125" style="251" customWidth="1"/>
    <col min="11013" max="11013" width="11.7109375" style="251" customWidth="1"/>
    <col min="11014" max="11014" width="48.42578125" style="251" customWidth="1"/>
    <col min="11015" max="11015" width="13.140625" style="251" customWidth="1"/>
    <col min="11016" max="11016" width="12.7109375" style="251" customWidth="1"/>
    <col min="11017" max="11017" width="11.42578125" style="251" customWidth="1"/>
    <col min="11018" max="11018" width="10.85546875" style="251" customWidth="1"/>
    <col min="11019" max="11019" width="7.85546875" style="251" customWidth="1"/>
    <col min="11020" max="11020" width="9.5703125" style="251" customWidth="1"/>
    <col min="11021" max="11021" width="9" style="251" customWidth="1"/>
    <col min="11022" max="11022" width="0" style="251" hidden="1" customWidth="1"/>
    <col min="11023" max="11023" width="10.5703125" style="251" customWidth="1"/>
    <col min="11024" max="11024" width="9.5703125" style="251" customWidth="1"/>
    <col min="11025" max="11025" width="10" style="251" customWidth="1"/>
    <col min="11026" max="11026" width="9.28515625" style="251" customWidth="1"/>
    <col min="11027" max="11027" width="11.5703125" style="251" customWidth="1"/>
    <col min="11028" max="11028" width="0" style="251" hidden="1" customWidth="1"/>
    <col min="11029" max="11264" width="7.85546875" style="251"/>
    <col min="11265" max="11265" width="3.28515625" style="251" customWidth="1"/>
    <col min="11266" max="11266" width="10.28515625" style="251" customWidth="1"/>
    <col min="11267" max="11267" width="0" style="251" hidden="1" customWidth="1"/>
    <col min="11268" max="11268" width="19.5703125" style="251" customWidth="1"/>
    <col min="11269" max="11269" width="11.7109375" style="251" customWidth="1"/>
    <col min="11270" max="11270" width="48.42578125" style="251" customWidth="1"/>
    <col min="11271" max="11271" width="13.140625" style="251" customWidth="1"/>
    <col min="11272" max="11272" width="12.7109375" style="251" customWidth="1"/>
    <col min="11273" max="11273" width="11.42578125" style="251" customWidth="1"/>
    <col min="11274" max="11274" width="10.85546875" style="251" customWidth="1"/>
    <col min="11275" max="11275" width="7.85546875" style="251" customWidth="1"/>
    <col min="11276" max="11276" width="9.5703125" style="251" customWidth="1"/>
    <col min="11277" max="11277" width="9" style="251" customWidth="1"/>
    <col min="11278" max="11278" width="0" style="251" hidden="1" customWidth="1"/>
    <col min="11279" max="11279" width="10.5703125" style="251" customWidth="1"/>
    <col min="11280" max="11280" width="9.5703125" style="251" customWidth="1"/>
    <col min="11281" max="11281" width="10" style="251" customWidth="1"/>
    <col min="11282" max="11282" width="9.28515625" style="251" customWidth="1"/>
    <col min="11283" max="11283" width="11.5703125" style="251" customWidth="1"/>
    <col min="11284" max="11284" width="0" style="251" hidden="1" customWidth="1"/>
    <col min="11285" max="11520" width="7.85546875" style="251"/>
    <col min="11521" max="11521" width="3.28515625" style="251" customWidth="1"/>
    <col min="11522" max="11522" width="10.28515625" style="251" customWidth="1"/>
    <col min="11523" max="11523" width="0" style="251" hidden="1" customWidth="1"/>
    <col min="11524" max="11524" width="19.5703125" style="251" customWidth="1"/>
    <col min="11525" max="11525" width="11.7109375" style="251" customWidth="1"/>
    <col min="11526" max="11526" width="48.42578125" style="251" customWidth="1"/>
    <col min="11527" max="11527" width="13.140625" style="251" customWidth="1"/>
    <col min="11528" max="11528" width="12.7109375" style="251" customWidth="1"/>
    <col min="11529" max="11529" width="11.42578125" style="251" customWidth="1"/>
    <col min="11530" max="11530" width="10.85546875" style="251" customWidth="1"/>
    <col min="11531" max="11531" width="7.85546875" style="251" customWidth="1"/>
    <col min="11532" max="11532" width="9.5703125" style="251" customWidth="1"/>
    <col min="11533" max="11533" width="9" style="251" customWidth="1"/>
    <col min="11534" max="11534" width="0" style="251" hidden="1" customWidth="1"/>
    <col min="11535" max="11535" width="10.5703125" style="251" customWidth="1"/>
    <col min="11536" max="11536" width="9.5703125" style="251" customWidth="1"/>
    <col min="11537" max="11537" width="10" style="251" customWidth="1"/>
    <col min="11538" max="11538" width="9.28515625" style="251" customWidth="1"/>
    <col min="11539" max="11539" width="11.5703125" style="251" customWidth="1"/>
    <col min="11540" max="11540" width="0" style="251" hidden="1" customWidth="1"/>
    <col min="11541" max="11776" width="7.85546875" style="251"/>
    <col min="11777" max="11777" width="3.28515625" style="251" customWidth="1"/>
    <col min="11778" max="11778" width="10.28515625" style="251" customWidth="1"/>
    <col min="11779" max="11779" width="0" style="251" hidden="1" customWidth="1"/>
    <col min="11780" max="11780" width="19.5703125" style="251" customWidth="1"/>
    <col min="11781" max="11781" width="11.7109375" style="251" customWidth="1"/>
    <col min="11782" max="11782" width="48.42578125" style="251" customWidth="1"/>
    <col min="11783" max="11783" width="13.140625" style="251" customWidth="1"/>
    <col min="11784" max="11784" width="12.7109375" style="251" customWidth="1"/>
    <col min="11785" max="11785" width="11.42578125" style="251" customWidth="1"/>
    <col min="11786" max="11786" width="10.85546875" style="251" customWidth="1"/>
    <col min="11787" max="11787" width="7.85546875" style="251" customWidth="1"/>
    <col min="11788" max="11788" width="9.5703125" style="251" customWidth="1"/>
    <col min="11789" max="11789" width="9" style="251" customWidth="1"/>
    <col min="11790" max="11790" width="0" style="251" hidden="1" customWidth="1"/>
    <col min="11791" max="11791" width="10.5703125" style="251" customWidth="1"/>
    <col min="11792" max="11792" width="9.5703125" style="251" customWidth="1"/>
    <col min="11793" max="11793" width="10" style="251" customWidth="1"/>
    <col min="11794" max="11794" width="9.28515625" style="251" customWidth="1"/>
    <col min="11795" max="11795" width="11.5703125" style="251" customWidth="1"/>
    <col min="11796" max="11796" width="0" style="251" hidden="1" customWidth="1"/>
    <col min="11797" max="12032" width="7.85546875" style="251"/>
    <col min="12033" max="12033" width="3.28515625" style="251" customWidth="1"/>
    <col min="12034" max="12034" width="10.28515625" style="251" customWidth="1"/>
    <col min="12035" max="12035" width="0" style="251" hidden="1" customWidth="1"/>
    <col min="12036" max="12036" width="19.5703125" style="251" customWidth="1"/>
    <col min="12037" max="12037" width="11.7109375" style="251" customWidth="1"/>
    <col min="12038" max="12038" width="48.42578125" style="251" customWidth="1"/>
    <col min="12039" max="12039" width="13.140625" style="251" customWidth="1"/>
    <col min="12040" max="12040" width="12.7109375" style="251" customWidth="1"/>
    <col min="12041" max="12041" width="11.42578125" style="251" customWidth="1"/>
    <col min="12042" max="12042" width="10.85546875" style="251" customWidth="1"/>
    <col min="12043" max="12043" width="7.85546875" style="251" customWidth="1"/>
    <col min="12044" max="12044" width="9.5703125" style="251" customWidth="1"/>
    <col min="12045" max="12045" width="9" style="251" customWidth="1"/>
    <col min="12046" max="12046" width="0" style="251" hidden="1" customWidth="1"/>
    <col min="12047" max="12047" width="10.5703125" style="251" customWidth="1"/>
    <col min="12048" max="12048" width="9.5703125" style="251" customWidth="1"/>
    <col min="12049" max="12049" width="10" style="251" customWidth="1"/>
    <col min="12050" max="12050" width="9.28515625" style="251" customWidth="1"/>
    <col min="12051" max="12051" width="11.5703125" style="251" customWidth="1"/>
    <col min="12052" max="12052" width="0" style="251" hidden="1" customWidth="1"/>
    <col min="12053" max="12288" width="7.85546875" style="251"/>
    <col min="12289" max="12289" width="3.28515625" style="251" customWidth="1"/>
    <col min="12290" max="12290" width="10.28515625" style="251" customWidth="1"/>
    <col min="12291" max="12291" width="0" style="251" hidden="1" customWidth="1"/>
    <col min="12292" max="12292" width="19.5703125" style="251" customWidth="1"/>
    <col min="12293" max="12293" width="11.7109375" style="251" customWidth="1"/>
    <col min="12294" max="12294" width="48.42578125" style="251" customWidth="1"/>
    <col min="12295" max="12295" width="13.140625" style="251" customWidth="1"/>
    <col min="12296" max="12296" width="12.7109375" style="251" customWidth="1"/>
    <col min="12297" max="12297" width="11.42578125" style="251" customWidth="1"/>
    <col min="12298" max="12298" width="10.85546875" style="251" customWidth="1"/>
    <col min="12299" max="12299" width="7.85546875" style="251" customWidth="1"/>
    <col min="12300" max="12300" width="9.5703125" style="251" customWidth="1"/>
    <col min="12301" max="12301" width="9" style="251" customWidth="1"/>
    <col min="12302" max="12302" width="0" style="251" hidden="1" customWidth="1"/>
    <col min="12303" max="12303" width="10.5703125" style="251" customWidth="1"/>
    <col min="12304" max="12304" width="9.5703125" style="251" customWidth="1"/>
    <col min="12305" max="12305" width="10" style="251" customWidth="1"/>
    <col min="12306" max="12306" width="9.28515625" style="251" customWidth="1"/>
    <col min="12307" max="12307" width="11.5703125" style="251" customWidth="1"/>
    <col min="12308" max="12308" width="0" style="251" hidden="1" customWidth="1"/>
    <col min="12309" max="12544" width="7.85546875" style="251"/>
    <col min="12545" max="12545" width="3.28515625" style="251" customWidth="1"/>
    <col min="12546" max="12546" width="10.28515625" style="251" customWidth="1"/>
    <col min="12547" max="12547" width="0" style="251" hidden="1" customWidth="1"/>
    <col min="12548" max="12548" width="19.5703125" style="251" customWidth="1"/>
    <col min="12549" max="12549" width="11.7109375" style="251" customWidth="1"/>
    <col min="12550" max="12550" width="48.42578125" style="251" customWidth="1"/>
    <col min="12551" max="12551" width="13.140625" style="251" customWidth="1"/>
    <col min="12552" max="12552" width="12.7109375" style="251" customWidth="1"/>
    <col min="12553" max="12553" width="11.42578125" style="251" customWidth="1"/>
    <col min="12554" max="12554" width="10.85546875" style="251" customWidth="1"/>
    <col min="12555" max="12555" width="7.85546875" style="251" customWidth="1"/>
    <col min="12556" max="12556" width="9.5703125" style="251" customWidth="1"/>
    <col min="12557" max="12557" width="9" style="251" customWidth="1"/>
    <col min="12558" max="12558" width="0" style="251" hidden="1" customWidth="1"/>
    <col min="12559" max="12559" width="10.5703125" style="251" customWidth="1"/>
    <col min="12560" max="12560" width="9.5703125" style="251" customWidth="1"/>
    <col min="12561" max="12561" width="10" style="251" customWidth="1"/>
    <col min="12562" max="12562" width="9.28515625" style="251" customWidth="1"/>
    <col min="12563" max="12563" width="11.5703125" style="251" customWidth="1"/>
    <col min="12564" max="12564" width="0" style="251" hidden="1" customWidth="1"/>
    <col min="12565" max="12800" width="7.85546875" style="251"/>
    <col min="12801" max="12801" width="3.28515625" style="251" customWidth="1"/>
    <col min="12802" max="12802" width="10.28515625" style="251" customWidth="1"/>
    <col min="12803" max="12803" width="0" style="251" hidden="1" customWidth="1"/>
    <col min="12804" max="12804" width="19.5703125" style="251" customWidth="1"/>
    <col min="12805" max="12805" width="11.7109375" style="251" customWidth="1"/>
    <col min="12806" max="12806" width="48.42578125" style="251" customWidth="1"/>
    <col min="12807" max="12807" width="13.140625" style="251" customWidth="1"/>
    <col min="12808" max="12808" width="12.7109375" style="251" customWidth="1"/>
    <col min="12809" max="12809" width="11.42578125" style="251" customWidth="1"/>
    <col min="12810" max="12810" width="10.85546875" style="251" customWidth="1"/>
    <col min="12811" max="12811" width="7.85546875" style="251" customWidth="1"/>
    <col min="12812" max="12812" width="9.5703125" style="251" customWidth="1"/>
    <col min="12813" max="12813" width="9" style="251" customWidth="1"/>
    <col min="12814" max="12814" width="0" style="251" hidden="1" customWidth="1"/>
    <col min="12815" max="12815" width="10.5703125" style="251" customWidth="1"/>
    <col min="12816" max="12816" width="9.5703125" style="251" customWidth="1"/>
    <col min="12817" max="12817" width="10" style="251" customWidth="1"/>
    <col min="12818" max="12818" width="9.28515625" style="251" customWidth="1"/>
    <col min="12819" max="12819" width="11.5703125" style="251" customWidth="1"/>
    <col min="12820" max="12820" width="0" style="251" hidden="1" customWidth="1"/>
    <col min="12821" max="13056" width="7.85546875" style="251"/>
    <col min="13057" max="13057" width="3.28515625" style="251" customWidth="1"/>
    <col min="13058" max="13058" width="10.28515625" style="251" customWidth="1"/>
    <col min="13059" max="13059" width="0" style="251" hidden="1" customWidth="1"/>
    <col min="13060" max="13060" width="19.5703125" style="251" customWidth="1"/>
    <col min="13061" max="13061" width="11.7109375" style="251" customWidth="1"/>
    <col min="13062" max="13062" width="48.42578125" style="251" customWidth="1"/>
    <col min="13063" max="13063" width="13.140625" style="251" customWidth="1"/>
    <col min="13064" max="13064" width="12.7109375" style="251" customWidth="1"/>
    <col min="13065" max="13065" width="11.42578125" style="251" customWidth="1"/>
    <col min="13066" max="13066" width="10.85546875" style="251" customWidth="1"/>
    <col min="13067" max="13067" width="7.85546875" style="251" customWidth="1"/>
    <col min="13068" max="13068" width="9.5703125" style="251" customWidth="1"/>
    <col min="13069" max="13069" width="9" style="251" customWidth="1"/>
    <col min="13070" max="13070" width="0" style="251" hidden="1" customWidth="1"/>
    <col min="13071" max="13071" width="10.5703125" style="251" customWidth="1"/>
    <col min="13072" max="13072" width="9.5703125" style="251" customWidth="1"/>
    <col min="13073" max="13073" width="10" style="251" customWidth="1"/>
    <col min="13074" max="13074" width="9.28515625" style="251" customWidth="1"/>
    <col min="13075" max="13075" width="11.5703125" style="251" customWidth="1"/>
    <col min="13076" max="13076" width="0" style="251" hidden="1" customWidth="1"/>
    <col min="13077" max="13312" width="7.85546875" style="251"/>
    <col min="13313" max="13313" width="3.28515625" style="251" customWidth="1"/>
    <col min="13314" max="13314" width="10.28515625" style="251" customWidth="1"/>
    <col min="13315" max="13315" width="0" style="251" hidden="1" customWidth="1"/>
    <col min="13316" max="13316" width="19.5703125" style="251" customWidth="1"/>
    <col min="13317" max="13317" width="11.7109375" style="251" customWidth="1"/>
    <col min="13318" max="13318" width="48.42578125" style="251" customWidth="1"/>
    <col min="13319" max="13319" width="13.140625" style="251" customWidth="1"/>
    <col min="13320" max="13320" width="12.7109375" style="251" customWidth="1"/>
    <col min="13321" max="13321" width="11.42578125" style="251" customWidth="1"/>
    <col min="13322" max="13322" width="10.85546875" style="251" customWidth="1"/>
    <col min="13323" max="13323" width="7.85546875" style="251" customWidth="1"/>
    <col min="13324" max="13324" width="9.5703125" style="251" customWidth="1"/>
    <col min="13325" max="13325" width="9" style="251" customWidth="1"/>
    <col min="13326" max="13326" width="0" style="251" hidden="1" customWidth="1"/>
    <col min="13327" max="13327" width="10.5703125" style="251" customWidth="1"/>
    <col min="13328" max="13328" width="9.5703125" style="251" customWidth="1"/>
    <col min="13329" max="13329" width="10" style="251" customWidth="1"/>
    <col min="13330" max="13330" width="9.28515625" style="251" customWidth="1"/>
    <col min="13331" max="13331" width="11.5703125" style="251" customWidth="1"/>
    <col min="13332" max="13332" width="0" style="251" hidden="1" customWidth="1"/>
    <col min="13333" max="13568" width="7.85546875" style="251"/>
    <col min="13569" max="13569" width="3.28515625" style="251" customWidth="1"/>
    <col min="13570" max="13570" width="10.28515625" style="251" customWidth="1"/>
    <col min="13571" max="13571" width="0" style="251" hidden="1" customWidth="1"/>
    <col min="13572" max="13572" width="19.5703125" style="251" customWidth="1"/>
    <col min="13573" max="13573" width="11.7109375" style="251" customWidth="1"/>
    <col min="13574" max="13574" width="48.42578125" style="251" customWidth="1"/>
    <col min="13575" max="13575" width="13.140625" style="251" customWidth="1"/>
    <col min="13576" max="13576" width="12.7109375" style="251" customWidth="1"/>
    <col min="13577" max="13577" width="11.42578125" style="251" customWidth="1"/>
    <col min="13578" max="13578" width="10.85546875" style="251" customWidth="1"/>
    <col min="13579" max="13579" width="7.85546875" style="251" customWidth="1"/>
    <col min="13580" max="13580" width="9.5703125" style="251" customWidth="1"/>
    <col min="13581" max="13581" width="9" style="251" customWidth="1"/>
    <col min="13582" max="13582" width="0" style="251" hidden="1" customWidth="1"/>
    <col min="13583" max="13583" width="10.5703125" style="251" customWidth="1"/>
    <col min="13584" max="13584" width="9.5703125" style="251" customWidth="1"/>
    <col min="13585" max="13585" width="10" style="251" customWidth="1"/>
    <col min="13586" max="13586" width="9.28515625" style="251" customWidth="1"/>
    <col min="13587" max="13587" width="11.5703125" style="251" customWidth="1"/>
    <col min="13588" max="13588" width="0" style="251" hidden="1" customWidth="1"/>
    <col min="13589" max="13824" width="7.85546875" style="251"/>
    <col min="13825" max="13825" width="3.28515625" style="251" customWidth="1"/>
    <col min="13826" max="13826" width="10.28515625" style="251" customWidth="1"/>
    <col min="13827" max="13827" width="0" style="251" hidden="1" customWidth="1"/>
    <col min="13828" max="13828" width="19.5703125" style="251" customWidth="1"/>
    <col min="13829" max="13829" width="11.7109375" style="251" customWidth="1"/>
    <col min="13830" max="13830" width="48.42578125" style="251" customWidth="1"/>
    <col min="13831" max="13831" width="13.140625" style="251" customWidth="1"/>
    <col min="13832" max="13832" width="12.7109375" style="251" customWidth="1"/>
    <col min="13833" max="13833" width="11.42578125" style="251" customWidth="1"/>
    <col min="13834" max="13834" width="10.85546875" style="251" customWidth="1"/>
    <col min="13835" max="13835" width="7.85546875" style="251" customWidth="1"/>
    <col min="13836" max="13836" width="9.5703125" style="251" customWidth="1"/>
    <col min="13837" max="13837" width="9" style="251" customWidth="1"/>
    <col min="13838" max="13838" width="0" style="251" hidden="1" customWidth="1"/>
    <col min="13839" max="13839" width="10.5703125" style="251" customWidth="1"/>
    <col min="13840" max="13840" width="9.5703125" style="251" customWidth="1"/>
    <col min="13841" max="13841" width="10" style="251" customWidth="1"/>
    <col min="13842" max="13842" width="9.28515625" style="251" customWidth="1"/>
    <col min="13843" max="13843" width="11.5703125" style="251" customWidth="1"/>
    <col min="13844" max="13844" width="0" style="251" hidden="1" customWidth="1"/>
    <col min="13845" max="14080" width="7.85546875" style="251"/>
    <col min="14081" max="14081" width="3.28515625" style="251" customWidth="1"/>
    <col min="14082" max="14082" width="10.28515625" style="251" customWidth="1"/>
    <col min="14083" max="14083" width="0" style="251" hidden="1" customWidth="1"/>
    <col min="14084" max="14084" width="19.5703125" style="251" customWidth="1"/>
    <col min="14085" max="14085" width="11.7109375" style="251" customWidth="1"/>
    <col min="14086" max="14086" width="48.42578125" style="251" customWidth="1"/>
    <col min="14087" max="14087" width="13.140625" style="251" customWidth="1"/>
    <col min="14088" max="14088" width="12.7109375" style="251" customWidth="1"/>
    <col min="14089" max="14089" width="11.42578125" style="251" customWidth="1"/>
    <col min="14090" max="14090" width="10.85546875" style="251" customWidth="1"/>
    <col min="14091" max="14091" width="7.85546875" style="251" customWidth="1"/>
    <col min="14092" max="14092" width="9.5703125" style="251" customWidth="1"/>
    <col min="14093" max="14093" width="9" style="251" customWidth="1"/>
    <col min="14094" max="14094" width="0" style="251" hidden="1" customWidth="1"/>
    <col min="14095" max="14095" width="10.5703125" style="251" customWidth="1"/>
    <col min="14096" max="14096" width="9.5703125" style="251" customWidth="1"/>
    <col min="14097" max="14097" width="10" style="251" customWidth="1"/>
    <col min="14098" max="14098" width="9.28515625" style="251" customWidth="1"/>
    <col min="14099" max="14099" width="11.5703125" style="251" customWidth="1"/>
    <col min="14100" max="14100" width="0" style="251" hidden="1" customWidth="1"/>
    <col min="14101" max="14336" width="7.85546875" style="251"/>
    <col min="14337" max="14337" width="3.28515625" style="251" customWidth="1"/>
    <col min="14338" max="14338" width="10.28515625" style="251" customWidth="1"/>
    <col min="14339" max="14339" width="0" style="251" hidden="1" customWidth="1"/>
    <col min="14340" max="14340" width="19.5703125" style="251" customWidth="1"/>
    <col min="14341" max="14341" width="11.7109375" style="251" customWidth="1"/>
    <col min="14342" max="14342" width="48.42578125" style="251" customWidth="1"/>
    <col min="14343" max="14343" width="13.140625" style="251" customWidth="1"/>
    <col min="14344" max="14344" width="12.7109375" style="251" customWidth="1"/>
    <col min="14345" max="14345" width="11.42578125" style="251" customWidth="1"/>
    <col min="14346" max="14346" width="10.85546875" style="251" customWidth="1"/>
    <col min="14347" max="14347" width="7.85546875" style="251" customWidth="1"/>
    <col min="14348" max="14348" width="9.5703125" style="251" customWidth="1"/>
    <col min="14349" max="14349" width="9" style="251" customWidth="1"/>
    <col min="14350" max="14350" width="0" style="251" hidden="1" customWidth="1"/>
    <col min="14351" max="14351" width="10.5703125" style="251" customWidth="1"/>
    <col min="14352" max="14352" width="9.5703125" style="251" customWidth="1"/>
    <col min="14353" max="14353" width="10" style="251" customWidth="1"/>
    <col min="14354" max="14354" width="9.28515625" style="251" customWidth="1"/>
    <col min="14355" max="14355" width="11.5703125" style="251" customWidth="1"/>
    <col min="14356" max="14356" width="0" style="251" hidden="1" customWidth="1"/>
    <col min="14357" max="14592" width="7.85546875" style="251"/>
    <col min="14593" max="14593" width="3.28515625" style="251" customWidth="1"/>
    <col min="14594" max="14594" width="10.28515625" style="251" customWidth="1"/>
    <col min="14595" max="14595" width="0" style="251" hidden="1" customWidth="1"/>
    <col min="14596" max="14596" width="19.5703125" style="251" customWidth="1"/>
    <col min="14597" max="14597" width="11.7109375" style="251" customWidth="1"/>
    <col min="14598" max="14598" width="48.42578125" style="251" customWidth="1"/>
    <col min="14599" max="14599" width="13.140625" style="251" customWidth="1"/>
    <col min="14600" max="14600" width="12.7109375" style="251" customWidth="1"/>
    <col min="14601" max="14601" width="11.42578125" style="251" customWidth="1"/>
    <col min="14602" max="14602" width="10.85546875" style="251" customWidth="1"/>
    <col min="14603" max="14603" width="7.85546875" style="251" customWidth="1"/>
    <col min="14604" max="14604" width="9.5703125" style="251" customWidth="1"/>
    <col min="14605" max="14605" width="9" style="251" customWidth="1"/>
    <col min="14606" max="14606" width="0" style="251" hidden="1" customWidth="1"/>
    <col min="14607" max="14607" width="10.5703125" style="251" customWidth="1"/>
    <col min="14608" max="14608" width="9.5703125" style="251" customWidth="1"/>
    <col min="14609" max="14609" width="10" style="251" customWidth="1"/>
    <col min="14610" max="14610" width="9.28515625" style="251" customWidth="1"/>
    <col min="14611" max="14611" width="11.5703125" style="251" customWidth="1"/>
    <col min="14612" max="14612" width="0" style="251" hidden="1" customWidth="1"/>
    <col min="14613" max="14848" width="7.85546875" style="251"/>
    <col min="14849" max="14849" width="3.28515625" style="251" customWidth="1"/>
    <col min="14850" max="14850" width="10.28515625" style="251" customWidth="1"/>
    <col min="14851" max="14851" width="0" style="251" hidden="1" customWidth="1"/>
    <col min="14852" max="14852" width="19.5703125" style="251" customWidth="1"/>
    <col min="14853" max="14853" width="11.7109375" style="251" customWidth="1"/>
    <col min="14854" max="14854" width="48.42578125" style="251" customWidth="1"/>
    <col min="14855" max="14855" width="13.140625" style="251" customWidth="1"/>
    <col min="14856" max="14856" width="12.7109375" style="251" customWidth="1"/>
    <col min="14857" max="14857" width="11.42578125" style="251" customWidth="1"/>
    <col min="14858" max="14858" width="10.85546875" style="251" customWidth="1"/>
    <col min="14859" max="14859" width="7.85546875" style="251" customWidth="1"/>
    <col min="14860" max="14860" width="9.5703125" style="251" customWidth="1"/>
    <col min="14861" max="14861" width="9" style="251" customWidth="1"/>
    <col min="14862" max="14862" width="0" style="251" hidden="1" customWidth="1"/>
    <col min="14863" max="14863" width="10.5703125" style="251" customWidth="1"/>
    <col min="14864" max="14864" width="9.5703125" style="251" customWidth="1"/>
    <col min="14865" max="14865" width="10" style="251" customWidth="1"/>
    <col min="14866" max="14866" width="9.28515625" style="251" customWidth="1"/>
    <col min="14867" max="14867" width="11.5703125" style="251" customWidth="1"/>
    <col min="14868" max="14868" width="0" style="251" hidden="1" customWidth="1"/>
    <col min="14869" max="15104" width="7.85546875" style="251"/>
    <col min="15105" max="15105" width="3.28515625" style="251" customWidth="1"/>
    <col min="15106" max="15106" width="10.28515625" style="251" customWidth="1"/>
    <col min="15107" max="15107" width="0" style="251" hidden="1" customWidth="1"/>
    <col min="15108" max="15108" width="19.5703125" style="251" customWidth="1"/>
    <col min="15109" max="15109" width="11.7109375" style="251" customWidth="1"/>
    <col min="15110" max="15110" width="48.42578125" style="251" customWidth="1"/>
    <col min="15111" max="15111" width="13.140625" style="251" customWidth="1"/>
    <col min="15112" max="15112" width="12.7109375" style="251" customWidth="1"/>
    <col min="15113" max="15113" width="11.42578125" style="251" customWidth="1"/>
    <col min="15114" max="15114" width="10.85546875" style="251" customWidth="1"/>
    <col min="15115" max="15115" width="7.85546875" style="251" customWidth="1"/>
    <col min="15116" max="15116" width="9.5703125" style="251" customWidth="1"/>
    <col min="15117" max="15117" width="9" style="251" customWidth="1"/>
    <col min="15118" max="15118" width="0" style="251" hidden="1" customWidth="1"/>
    <col min="15119" max="15119" width="10.5703125" style="251" customWidth="1"/>
    <col min="15120" max="15120" width="9.5703125" style="251" customWidth="1"/>
    <col min="15121" max="15121" width="10" style="251" customWidth="1"/>
    <col min="15122" max="15122" width="9.28515625" style="251" customWidth="1"/>
    <col min="15123" max="15123" width="11.5703125" style="251" customWidth="1"/>
    <col min="15124" max="15124" width="0" style="251" hidden="1" customWidth="1"/>
    <col min="15125" max="15360" width="7.85546875" style="251"/>
    <col min="15361" max="15361" width="3.28515625" style="251" customWidth="1"/>
    <col min="15362" max="15362" width="10.28515625" style="251" customWidth="1"/>
    <col min="15363" max="15363" width="0" style="251" hidden="1" customWidth="1"/>
    <col min="15364" max="15364" width="19.5703125" style="251" customWidth="1"/>
    <col min="15365" max="15365" width="11.7109375" style="251" customWidth="1"/>
    <col min="15366" max="15366" width="48.42578125" style="251" customWidth="1"/>
    <col min="15367" max="15367" width="13.140625" style="251" customWidth="1"/>
    <col min="15368" max="15368" width="12.7109375" style="251" customWidth="1"/>
    <col min="15369" max="15369" width="11.42578125" style="251" customWidth="1"/>
    <col min="15370" max="15370" width="10.85546875" style="251" customWidth="1"/>
    <col min="15371" max="15371" width="7.85546875" style="251" customWidth="1"/>
    <col min="15372" max="15372" width="9.5703125" style="251" customWidth="1"/>
    <col min="15373" max="15373" width="9" style="251" customWidth="1"/>
    <col min="15374" max="15374" width="0" style="251" hidden="1" customWidth="1"/>
    <col min="15375" max="15375" width="10.5703125" style="251" customWidth="1"/>
    <col min="15376" max="15376" width="9.5703125" style="251" customWidth="1"/>
    <col min="15377" max="15377" width="10" style="251" customWidth="1"/>
    <col min="15378" max="15378" width="9.28515625" style="251" customWidth="1"/>
    <col min="15379" max="15379" width="11.5703125" style="251" customWidth="1"/>
    <col min="15380" max="15380" width="0" style="251" hidden="1" customWidth="1"/>
    <col min="15381" max="15616" width="7.85546875" style="251"/>
    <col min="15617" max="15617" width="3.28515625" style="251" customWidth="1"/>
    <col min="15618" max="15618" width="10.28515625" style="251" customWidth="1"/>
    <col min="15619" max="15619" width="0" style="251" hidden="1" customWidth="1"/>
    <col min="15620" max="15620" width="19.5703125" style="251" customWidth="1"/>
    <col min="15621" max="15621" width="11.7109375" style="251" customWidth="1"/>
    <col min="15622" max="15622" width="48.42578125" style="251" customWidth="1"/>
    <col min="15623" max="15623" width="13.140625" style="251" customWidth="1"/>
    <col min="15624" max="15624" width="12.7109375" style="251" customWidth="1"/>
    <col min="15625" max="15625" width="11.42578125" style="251" customWidth="1"/>
    <col min="15626" max="15626" width="10.85546875" style="251" customWidth="1"/>
    <col min="15627" max="15627" width="7.85546875" style="251" customWidth="1"/>
    <col min="15628" max="15628" width="9.5703125" style="251" customWidth="1"/>
    <col min="15629" max="15629" width="9" style="251" customWidth="1"/>
    <col min="15630" max="15630" width="0" style="251" hidden="1" customWidth="1"/>
    <col min="15631" max="15631" width="10.5703125" style="251" customWidth="1"/>
    <col min="15632" max="15632" width="9.5703125" style="251" customWidth="1"/>
    <col min="15633" max="15633" width="10" style="251" customWidth="1"/>
    <col min="15634" max="15634" width="9.28515625" style="251" customWidth="1"/>
    <col min="15635" max="15635" width="11.5703125" style="251" customWidth="1"/>
    <col min="15636" max="15636" width="0" style="251" hidden="1" customWidth="1"/>
    <col min="15637" max="15872" width="7.85546875" style="251"/>
    <col min="15873" max="15873" width="3.28515625" style="251" customWidth="1"/>
    <col min="15874" max="15874" width="10.28515625" style="251" customWidth="1"/>
    <col min="15875" max="15875" width="0" style="251" hidden="1" customWidth="1"/>
    <col min="15876" max="15876" width="19.5703125" style="251" customWidth="1"/>
    <col min="15877" max="15877" width="11.7109375" style="251" customWidth="1"/>
    <col min="15878" max="15878" width="48.42578125" style="251" customWidth="1"/>
    <col min="15879" max="15879" width="13.140625" style="251" customWidth="1"/>
    <col min="15880" max="15880" width="12.7109375" style="251" customWidth="1"/>
    <col min="15881" max="15881" width="11.42578125" style="251" customWidth="1"/>
    <col min="15882" max="15882" width="10.85546875" style="251" customWidth="1"/>
    <col min="15883" max="15883" width="7.85546875" style="251" customWidth="1"/>
    <col min="15884" max="15884" width="9.5703125" style="251" customWidth="1"/>
    <col min="15885" max="15885" width="9" style="251" customWidth="1"/>
    <col min="15886" max="15886" width="0" style="251" hidden="1" customWidth="1"/>
    <col min="15887" max="15887" width="10.5703125" style="251" customWidth="1"/>
    <col min="15888" max="15888" width="9.5703125" style="251" customWidth="1"/>
    <col min="15889" max="15889" width="10" style="251" customWidth="1"/>
    <col min="15890" max="15890" width="9.28515625" style="251" customWidth="1"/>
    <col min="15891" max="15891" width="11.5703125" style="251" customWidth="1"/>
    <col min="15892" max="15892" width="0" style="251" hidden="1" customWidth="1"/>
    <col min="15893" max="16128" width="7.85546875" style="251"/>
    <col min="16129" max="16129" width="3.28515625" style="251" customWidth="1"/>
    <col min="16130" max="16130" width="10.28515625" style="251" customWidth="1"/>
    <col min="16131" max="16131" width="0" style="251" hidden="1" customWidth="1"/>
    <col min="16132" max="16132" width="19.5703125" style="251" customWidth="1"/>
    <col min="16133" max="16133" width="11.7109375" style="251" customWidth="1"/>
    <col min="16134" max="16134" width="48.42578125" style="251" customWidth="1"/>
    <col min="16135" max="16135" width="13.140625" style="251" customWidth="1"/>
    <col min="16136" max="16136" width="12.7109375" style="251" customWidth="1"/>
    <col min="16137" max="16137" width="11.42578125" style="251" customWidth="1"/>
    <col min="16138" max="16138" width="10.85546875" style="251" customWidth="1"/>
    <col min="16139" max="16139" width="7.85546875" style="251" customWidth="1"/>
    <col min="16140" max="16140" width="9.5703125" style="251" customWidth="1"/>
    <col min="16141" max="16141" width="9" style="251" customWidth="1"/>
    <col min="16142" max="16142" width="0" style="251" hidden="1" customWidth="1"/>
    <col min="16143" max="16143" width="10.5703125" style="251" customWidth="1"/>
    <col min="16144" max="16144" width="9.5703125" style="251" customWidth="1"/>
    <col min="16145" max="16145" width="10" style="251" customWidth="1"/>
    <col min="16146" max="16146" width="9.28515625" style="251" customWidth="1"/>
    <col min="16147" max="16147" width="11.5703125" style="251" customWidth="1"/>
    <col min="16148" max="16148" width="0" style="251" hidden="1" customWidth="1"/>
    <col min="16149" max="16384" width="7.85546875" style="251"/>
  </cols>
  <sheetData>
    <row r="1" spans="1:20" ht="15.75" x14ac:dyDescent="0.25"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9"/>
      <c r="N1" s="249"/>
      <c r="O1" s="768" t="s">
        <v>376</v>
      </c>
      <c r="P1" s="768"/>
      <c r="Q1" s="768"/>
      <c r="R1" s="249"/>
      <c r="S1" s="248"/>
      <c r="T1" s="250"/>
    </row>
    <row r="2" spans="1:20" ht="15.75" x14ac:dyDescent="0.25"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9"/>
      <c r="M2" s="249"/>
      <c r="N2" s="249"/>
      <c r="O2" s="29" t="s">
        <v>185</v>
      </c>
      <c r="P2" s="252"/>
      <c r="Q2" s="252"/>
      <c r="R2" s="249"/>
      <c r="S2" s="248"/>
      <c r="T2" s="250"/>
    </row>
    <row r="3" spans="1:20" ht="18.75" x14ac:dyDescent="0.3">
      <c r="B3" s="248"/>
      <c r="C3" s="248"/>
      <c r="D3" s="248"/>
      <c r="E3" s="248"/>
      <c r="F3" s="28"/>
      <c r="G3" s="248"/>
      <c r="H3" s="248"/>
      <c r="I3" s="248"/>
      <c r="J3" s="248"/>
      <c r="K3" s="248"/>
      <c r="L3" s="249"/>
      <c r="M3" s="249"/>
      <c r="N3" s="249"/>
      <c r="O3" s="29" t="s">
        <v>186</v>
      </c>
      <c r="P3" s="252"/>
      <c r="Q3" s="252"/>
      <c r="R3" s="249"/>
      <c r="S3" s="248"/>
      <c r="T3" s="250"/>
    </row>
    <row r="4" spans="1:20" ht="15.75" x14ac:dyDescent="0.25"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9"/>
      <c r="M4" s="249"/>
      <c r="N4" s="249"/>
      <c r="O4" s="29" t="s">
        <v>187</v>
      </c>
      <c r="P4" s="252"/>
      <c r="Q4" s="252"/>
      <c r="R4" s="249"/>
      <c r="S4" s="248"/>
      <c r="T4" s="250"/>
    </row>
    <row r="5" spans="1:20" ht="40.5" customHeight="1" x14ac:dyDescent="0.2">
      <c r="B5" s="769" t="s">
        <v>377</v>
      </c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250"/>
    </row>
    <row r="6" spans="1:20" ht="18" customHeight="1" x14ac:dyDescent="0.3">
      <c r="B6" s="253"/>
      <c r="C6" s="253"/>
      <c r="D6" s="254">
        <v>11503000000</v>
      </c>
      <c r="E6" s="253"/>
      <c r="F6" s="255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0"/>
    </row>
    <row r="7" spans="1:20" ht="19.5" customHeight="1" x14ac:dyDescent="0.3">
      <c r="B7" s="253"/>
      <c r="C7" s="253"/>
      <c r="D7" s="254" t="s">
        <v>2</v>
      </c>
      <c r="E7" s="253"/>
      <c r="F7" s="255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0"/>
    </row>
    <row r="8" spans="1:20" ht="15.75" customHeight="1" thickBot="1" x14ac:dyDescent="0.35">
      <c r="B8" s="256"/>
      <c r="C8" s="257"/>
      <c r="D8" s="257"/>
      <c r="E8" s="257"/>
      <c r="F8" s="257"/>
      <c r="G8" s="257"/>
      <c r="H8" s="257"/>
      <c r="I8" s="258"/>
      <c r="J8" s="257"/>
      <c r="K8" s="257"/>
      <c r="L8" s="259"/>
      <c r="M8" s="260"/>
      <c r="N8" s="260"/>
      <c r="O8" s="260"/>
      <c r="P8" s="260"/>
      <c r="Q8" s="260"/>
      <c r="R8" s="260"/>
      <c r="S8" s="33" t="s">
        <v>191</v>
      </c>
    </row>
    <row r="9" spans="1:20" s="262" customFormat="1" ht="21.75" customHeight="1" x14ac:dyDescent="0.2">
      <c r="A9" s="261"/>
      <c r="B9" s="770" t="s">
        <v>378</v>
      </c>
      <c r="C9" s="772" t="s">
        <v>379</v>
      </c>
      <c r="D9" s="772" t="s">
        <v>380</v>
      </c>
      <c r="E9" s="772" t="s">
        <v>6</v>
      </c>
      <c r="F9" s="775" t="s">
        <v>381</v>
      </c>
      <c r="G9" s="777" t="s">
        <v>11</v>
      </c>
      <c r="H9" s="777"/>
      <c r="I9" s="777"/>
      <c r="J9" s="777"/>
      <c r="K9" s="777"/>
      <c r="L9" s="777" t="s">
        <v>12</v>
      </c>
      <c r="M9" s="777"/>
      <c r="N9" s="777"/>
      <c r="O9" s="777"/>
      <c r="P9" s="777"/>
      <c r="Q9" s="777"/>
      <c r="R9" s="777"/>
      <c r="S9" s="778" t="s">
        <v>382</v>
      </c>
    </row>
    <row r="10" spans="1:20" s="262" customFormat="1" ht="16.5" customHeight="1" x14ac:dyDescent="0.2">
      <c r="A10" s="263"/>
      <c r="B10" s="771"/>
      <c r="C10" s="773"/>
      <c r="D10" s="774"/>
      <c r="E10" s="774"/>
      <c r="F10" s="776"/>
      <c r="G10" s="764" t="s">
        <v>10</v>
      </c>
      <c r="H10" s="782" t="s">
        <v>383</v>
      </c>
      <c r="I10" s="764" t="s">
        <v>384</v>
      </c>
      <c r="J10" s="764"/>
      <c r="K10" s="782" t="s">
        <v>385</v>
      </c>
      <c r="L10" s="764" t="s">
        <v>10</v>
      </c>
      <c r="M10" s="264"/>
      <c r="N10" s="766" t="s">
        <v>386</v>
      </c>
      <c r="O10" s="265"/>
      <c r="P10" s="780" t="s">
        <v>384</v>
      </c>
      <c r="Q10" s="781"/>
      <c r="R10" s="782" t="s">
        <v>385</v>
      </c>
      <c r="S10" s="779"/>
    </row>
    <row r="11" spans="1:20" s="262" customFormat="1" ht="134.25" customHeight="1" thickBot="1" x14ac:dyDescent="0.25">
      <c r="A11" s="266"/>
      <c r="B11" s="771"/>
      <c r="C11" s="773"/>
      <c r="D11" s="774"/>
      <c r="E11" s="774"/>
      <c r="F11" s="776"/>
      <c r="G11" s="765"/>
      <c r="H11" s="766"/>
      <c r="I11" s="265" t="s">
        <v>387</v>
      </c>
      <c r="J11" s="265" t="s">
        <v>388</v>
      </c>
      <c r="K11" s="766"/>
      <c r="L11" s="765"/>
      <c r="M11" s="267" t="s">
        <v>14</v>
      </c>
      <c r="N11" s="767"/>
      <c r="O11" s="267" t="s">
        <v>383</v>
      </c>
      <c r="P11" s="265" t="s">
        <v>387</v>
      </c>
      <c r="Q11" s="265" t="s">
        <v>388</v>
      </c>
      <c r="R11" s="766"/>
      <c r="S11" s="779"/>
    </row>
    <row r="12" spans="1:20" s="274" customFormat="1" ht="21.6" customHeight="1" thickBot="1" x14ac:dyDescent="0.25">
      <c r="A12" s="268"/>
      <c r="B12" s="269" t="s">
        <v>389</v>
      </c>
      <c r="C12" s="270"/>
      <c r="D12" s="270" t="s">
        <v>390</v>
      </c>
      <c r="E12" s="270" t="s">
        <v>391</v>
      </c>
      <c r="F12" s="271">
        <v>4</v>
      </c>
      <c r="G12" s="272">
        <v>5</v>
      </c>
      <c r="H12" s="272">
        <v>6</v>
      </c>
      <c r="I12" s="272">
        <v>7</v>
      </c>
      <c r="J12" s="272">
        <v>8</v>
      </c>
      <c r="K12" s="272">
        <v>9</v>
      </c>
      <c r="L12" s="273">
        <v>10</v>
      </c>
      <c r="M12" s="273">
        <v>11</v>
      </c>
      <c r="N12" s="273">
        <v>12</v>
      </c>
      <c r="O12" s="273">
        <v>12</v>
      </c>
      <c r="P12" s="273">
        <v>13</v>
      </c>
      <c r="Q12" s="273">
        <v>14</v>
      </c>
      <c r="R12" s="273">
        <v>15</v>
      </c>
      <c r="S12" s="273">
        <v>16</v>
      </c>
    </row>
    <row r="13" spans="1:20" s="274" customFormat="1" ht="31.5" x14ac:dyDescent="0.2">
      <c r="A13" s="268"/>
      <c r="B13" s="275" t="s">
        <v>15</v>
      </c>
      <c r="C13" s="276"/>
      <c r="D13" s="276"/>
      <c r="E13" s="276"/>
      <c r="F13" s="277" t="s">
        <v>392</v>
      </c>
      <c r="G13" s="278">
        <f>G14</f>
        <v>39254041</v>
      </c>
      <c r="H13" s="278">
        <f t="shared" ref="H13:S13" si="0">H14</f>
        <v>39202041</v>
      </c>
      <c r="I13" s="278">
        <f t="shared" si="0"/>
        <v>22348484</v>
      </c>
      <c r="J13" s="278">
        <f t="shared" si="0"/>
        <v>1891526</v>
      </c>
      <c r="K13" s="278">
        <f t="shared" si="0"/>
        <v>52000</v>
      </c>
      <c r="L13" s="279">
        <f t="shared" si="0"/>
        <v>239300</v>
      </c>
      <c r="M13" s="279">
        <f t="shared" si="0"/>
        <v>100000</v>
      </c>
      <c r="N13" s="279">
        <f t="shared" si="0"/>
        <v>0</v>
      </c>
      <c r="O13" s="279">
        <f t="shared" si="0"/>
        <v>139300</v>
      </c>
      <c r="P13" s="279">
        <f t="shared" si="0"/>
        <v>0</v>
      </c>
      <c r="Q13" s="279">
        <f t="shared" si="0"/>
        <v>0</v>
      </c>
      <c r="R13" s="279">
        <f t="shared" si="0"/>
        <v>100000</v>
      </c>
      <c r="S13" s="280">
        <f t="shared" si="0"/>
        <v>39493341</v>
      </c>
    </row>
    <row r="14" spans="1:20" s="262" customFormat="1" ht="31.5" x14ac:dyDescent="0.2">
      <c r="A14" s="281"/>
      <c r="B14" s="282" t="s">
        <v>393</v>
      </c>
      <c r="C14" s="283"/>
      <c r="D14" s="283"/>
      <c r="E14" s="283"/>
      <c r="F14" s="284" t="s">
        <v>394</v>
      </c>
      <c r="G14" s="285">
        <f>G18+G20+G34+G35+G36+G37+G38+G39+G40+G41+G43+G44+G45+G46+G47+G48+G50+G54+G55+G56+G57+G58+G59+G60+G61+G62+G63+G64+G67+G69+G70+G71+G72+G73+G74+G75+G68+G65+G66+G28+G33+G21+G23</f>
        <v>39254041</v>
      </c>
      <c r="H14" s="285">
        <f>H18+H20+H34+H35+H36+H37+H38+H39+H40+H41+H43+H44+H45+H46+H47+H48+H50+H54+H55+H56+H57+H58+H59+H60+H61+H62+H63+H64+H67+H69+H70+H71+H72+H73+H74+H75+H68+H65+H66+H28+H33+H21+H23</f>
        <v>39202041</v>
      </c>
      <c r="I14" s="285">
        <f t="shared" ref="I14:S14" si="1">I18+I20+I34+I35+I36+I37+I38+I39+I40+I41+I43+I44+I45+I46+I47+I48+I50+I54+I55+I56+I57+I58+I59+I60+I61+I62+I63+I64+I67+I69+I70+I71+I72+I73+I74+I75+I68+I65+I66+I28+I33+I21+I23</f>
        <v>22348484</v>
      </c>
      <c r="J14" s="285">
        <f t="shared" si="1"/>
        <v>1891526</v>
      </c>
      <c r="K14" s="285">
        <f t="shared" si="1"/>
        <v>52000</v>
      </c>
      <c r="L14" s="285">
        <f t="shared" si="1"/>
        <v>239300</v>
      </c>
      <c r="M14" s="285">
        <f t="shared" si="1"/>
        <v>100000</v>
      </c>
      <c r="N14" s="285">
        <f t="shared" si="1"/>
        <v>0</v>
      </c>
      <c r="O14" s="285">
        <f t="shared" si="1"/>
        <v>139300</v>
      </c>
      <c r="P14" s="285">
        <f t="shared" si="1"/>
        <v>0</v>
      </c>
      <c r="Q14" s="285">
        <f t="shared" si="1"/>
        <v>0</v>
      </c>
      <c r="R14" s="285">
        <f t="shared" si="1"/>
        <v>100000</v>
      </c>
      <c r="S14" s="285">
        <f t="shared" si="1"/>
        <v>39493341</v>
      </c>
    </row>
    <row r="15" spans="1:20" s="262" customFormat="1" ht="15.75" x14ac:dyDescent="0.2">
      <c r="A15" s="281"/>
      <c r="B15" s="282"/>
      <c r="C15" s="283"/>
      <c r="D15" s="283"/>
      <c r="E15" s="283"/>
      <c r="F15" s="286" t="s">
        <v>395</v>
      </c>
      <c r="G15" s="287">
        <f t="shared" ref="G15:G32" si="2">H15+K15</f>
        <v>0</v>
      </c>
      <c r="H15" s="285"/>
      <c r="I15" s="285"/>
      <c r="J15" s="285"/>
      <c r="K15" s="285"/>
      <c r="L15" s="288">
        <f>O15+M15</f>
        <v>0</v>
      </c>
      <c r="M15" s="288"/>
      <c r="N15" s="288"/>
      <c r="O15" s="288"/>
      <c r="P15" s="288"/>
      <c r="Q15" s="288"/>
      <c r="R15" s="288"/>
      <c r="S15" s="289">
        <f t="shared" ref="S15:S98" si="3">G15+L15</f>
        <v>0</v>
      </c>
    </row>
    <row r="16" spans="1:20" s="262" customFormat="1" ht="15.75" x14ac:dyDescent="0.2">
      <c r="A16" s="281"/>
      <c r="B16" s="282"/>
      <c r="C16" s="283"/>
      <c r="D16" s="283"/>
      <c r="E16" s="283"/>
      <c r="F16" s="290" t="s">
        <v>396</v>
      </c>
      <c r="G16" s="285">
        <f t="shared" si="2"/>
        <v>0</v>
      </c>
      <c r="H16" s="287"/>
      <c r="I16" s="287"/>
      <c r="J16" s="287"/>
      <c r="K16" s="287">
        <f t="shared" ref="K16:R16" si="4">K76</f>
        <v>0</v>
      </c>
      <c r="L16" s="287">
        <f t="shared" si="4"/>
        <v>0</v>
      </c>
      <c r="M16" s="287">
        <f t="shared" si="4"/>
        <v>0</v>
      </c>
      <c r="N16" s="287">
        <f t="shared" si="4"/>
        <v>0</v>
      </c>
      <c r="O16" s="287">
        <f t="shared" si="4"/>
        <v>0</v>
      </c>
      <c r="P16" s="287">
        <f t="shared" si="4"/>
        <v>0</v>
      </c>
      <c r="Q16" s="287">
        <f t="shared" si="4"/>
        <v>0</v>
      </c>
      <c r="R16" s="287">
        <f t="shared" si="4"/>
        <v>0</v>
      </c>
      <c r="S16" s="291">
        <f t="shared" si="3"/>
        <v>0</v>
      </c>
    </row>
    <row r="17" spans="1:19" s="262" customFormat="1" ht="15.75" x14ac:dyDescent="0.2">
      <c r="A17" s="281"/>
      <c r="B17" s="282"/>
      <c r="C17" s="283"/>
      <c r="D17" s="283"/>
      <c r="E17" s="283"/>
      <c r="F17" s="290" t="s">
        <v>397</v>
      </c>
      <c r="G17" s="285">
        <f>H17+K17</f>
        <v>976900</v>
      </c>
      <c r="H17" s="287">
        <f>H30+H19+H51</f>
        <v>976900</v>
      </c>
      <c r="I17" s="287">
        <f t="shared" ref="I17:R17" si="5">I30+I19+I51</f>
        <v>253627</v>
      </c>
      <c r="J17" s="287">
        <f t="shared" si="5"/>
        <v>9639</v>
      </c>
      <c r="K17" s="287">
        <f t="shared" si="5"/>
        <v>0</v>
      </c>
      <c r="L17" s="287">
        <f t="shared" si="5"/>
        <v>0</v>
      </c>
      <c r="M17" s="287">
        <f t="shared" si="5"/>
        <v>0</v>
      </c>
      <c r="N17" s="287">
        <f t="shared" si="5"/>
        <v>0</v>
      </c>
      <c r="O17" s="287">
        <f t="shared" si="5"/>
        <v>0</v>
      </c>
      <c r="P17" s="287">
        <f t="shared" si="5"/>
        <v>0</v>
      </c>
      <c r="Q17" s="287">
        <f t="shared" si="5"/>
        <v>0</v>
      </c>
      <c r="R17" s="287">
        <f t="shared" si="5"/>
        <v>0</v>
      </c>
      <c r="S17" s="291">
        <f t="shared" si="3"/>
        <v>976900</v>
      </c>
    </row>
    <row r="18" spans="1:19" s="262" customFormat="1" ht="78.75" x14ac:dyDescent="0.2">
      <c r="A18" s="281"/>
      <c r="B18" s="330" t="s">
        <v>18</v>
      </c>
      <c r="C18" s="293"/>
      <c r="D18" s="293" t="s">
        <v>19</v>
      </c>
      <c r="E18" s="293" t="s">
        <v>20</v>
      </c>
      <c r="F18" s="290" t="s">
        <v>398</v>
      </c>
      <c r="G18" s="285">
        <f t="shared" si="2"/>
        <v>18709000</v>
      </c>
      <c r="H18" s="287">
        <f>16209000+2500000</f>
        <v>18709000</v>
      </c>
      <c r="I18" s="287">
        <f>12250000+1766000</f>
        <v>14016000</v>
      </c>
      <c r="J18" s="287">
        <f>389700+30000</f>
        <v>419700</v>
      </c>
      <c r="K18" s="287"/>
      <c r="L18" s="288">
        <f>O18+M18</f>
        <v>0</v>
      </c>
      <c r="M18" s="294">
        <v>0</v>
      </c>
      <c r="N18" s="294"/>
      <c r="O18" s="294"/>
      <c r="P18" s="294"/>
      <c r="Q18" s="294"/>
      <c r="R18" s="294">
        <v>0</v>
      </c>
      <c r="S18" s="291">
        <f t="shared" si="3"/>
        <v>18709000</v>
      </c>
    </row>
    <row r="19" spans="1:19" s="262" customFormat="1" ht="31.5" x14ac:dyDescent="0.2">
      <c r="A19" s="281"/>
      <c r="B19" s="282"/>
      <c r="C19" s="293"/>
      <c r="D19" s="293"/>
      <c r="E19" s="293"/>
      <c r="F19" s="286" t="s">
        <v>399</v>
      </c>
      <c r="G19" s="285">
        <f t="shared" si="2"/>
        <v>114600</v>
      </c>
      <c r="H19" s="292">
        <f>84600+30000</f>
        <v>114600</v>
      </c>
      <c r="I19" s="287">
        <v>64676</v>
      </c>
      <c r="J19" s="287">
        <v>9639</v>
      </c>
      <c r="K19" s="287"/>
      <c r="L19" s="288"/>
      <c r="M19" s="294"/>
      <c r="N19" s="294"/>
      <c r="O19" s="294"/>
      <c r="P19" s="294"/>
      <c r="Q19" s="294"/>
      <c r="R19" s="294"/>
      <c r="S19" s="291">
        <f t="shared" si="3"/>
        <v>114600</v>
      </c>
    </row>
    <row r="20" spans="1:19" s="262" customFormat="1" ht="15.75" x14ac:dyDescent="0.2">
      <c r="A20" s="281"/>
      <c r="B20" s="330" t="s">
        <v>24</v>
      </c>
      <c r="C20" s="293"/>
      <c r="D20" s="293" t="s">
        <v>25</v>
      </c>
      <c r="E20" s="293" t="s">
        <v>26</v>
      </c>
      <c r="F20" s="290" t="s">
        <v>27</v>
      </c>
      <c r="G20" s="285">
        <f t="shared" si="2"/>
        <v>278000</v>
      </c>
      <c r="H20" s="287">
        <v>278000</v>
      </c>
      <c r="I20" s="287"/>
      <c r="J20" s="287"/>
      <c r="K20" s="287"/>
      <c r="L20" s="288">
        <f t="shared" ref="L20:L102" si="6">O20+M20</f>
        <v>0</v>
      </c>
      <c r="M20" s="294"/>
      <c r="N20" s="294"/>
      <c r="O20" s="294"/>
      <c r="P20" s="294"/>
      <c r="Q20" s="294"/>
      <c r="R20" s="294"/>
      <c r="S20" s="291">
        <f t="shared" si="3"/>
        <v>278000</v>
      </c>
    </row>
    <row r="21" spans="1:19" s="262" customFormat="1" ht="31.5" hidden="1" x14ac:dyDescent="0.2">
      <c r="A21" s="281"/>
      <c r="B21" s="295" t="s">
        <v>400</v>
      </c>
      <c r="C21" s="296"/>
      <c r="D21" s="296" t="s">
        <v>401</v>
      </c>
      <c r="E21" s="296" t="s">
        <v>402</v>
      </c>
      <c r="F21" s="297" t="s">
        <v>403</v>
      </c>
      <c r="G21" s="298">
        <f t="shared" si="2"/>
        <v>0</v>
      </c>
      <c r="H21" s="299"/>
      <c r="I21" s="299"/>
      <c r="J21" s="299"/>
      <c r="K21" s="287"/>
      <c r="L21" s="288"/>
      <c r="M21" s="294"/>
      <c r="N21" s="294"/>
      <c r="O21" s="294"/>
      <c r="P21" s="294"/>
      <c r="Q21" s="294"/>
      <c r="R21" s="294"/>
      <c r="S21" s="291">
        <f t="shared" si="3"/>
        <v>0</v>
      </c>
    </row>
    <row r="22" spans="1:19" s="262" customFormat="1" ht="15.75" hidden="1" x14ac:dyDescent="0.2">
      <c r="A22" s="281"/>
      <c r="B22" s="295"/>
      <c r="C22" s="296"/>
      <c r="D22" s="296"/>
      <c r="E22" s="296"/>
      <c r="F22" s="297" t="s">
        <v>362</v>
      </c>
      <c r="G22" s="298">
        <f t="shared" si="2"/>
        <v>0</v>
      </c>
      <c r="H22" s="299"/>
      <c r="I22" s="299"/>
      <c r="J22" s="299"/>
      <c r="K22" s="287"/>
      <c r="L22" s="288"/>
      <c r="M22" s="294"/>
      <c r="N22" s="294"/>
      <c r="O22" s="294"/>
      <c r="P22" s="294"/>
      <c r="Q22" s="294"/>
      <c r="R22" s="294"/>
      <c r="S22" s="291">
        <f t="shared" si="3"/>
        <v>0</v>
      </c>
    </row>
    <row r="23" spans="1:19" s="262" customFormat="1" ht="47.25" hidden="1" x14ac:dyDescent="0.2">
      <c r="A23" s="281"/>
      <c r="B23" s="295" t="s">
        <v>404</v>
      </c>
      <c r="C23" s="296"/>
      <c r="D23" s="296" t="s">
        <v>405</v>
      </c>
      <c r="E23" s="296" t="s">
        <v>406</v>
      </c>
      <c r="F23" s="297" t="s">
        <v>407</v>
      </c>
      <c r="G23" s="298">
        <f t="shared" si="2"/>
        <v>0</v>
      </c>
      <c r="H23" s="299"/>
      <c r="I23" s="299"/>
      <c r="J23" s="299"/>
      <c r="K23" s="287"/>
      <c r="L23" s="288"/>
      <c r="M23" s="294"/>
      <c r="N23" s="294"/>
      <c r="O23" s="294"/>
      <c r="P23" s="294"/>
      <c r="Q23" s="294"/>
      <c r="R23" s="294"/>
      <c r="S23" s="291">
        <f t="shared" si="3"/>
        <v>0</v>
      </c>
    </row>
    <row r="24" spans="1:19" s="262" customFormat="1" ht="15.75" hidden="1" x14ac:dyDescent="0.2">
      <c r="A24" s="281"/>
      <c r="B24" s="282"/>
      <c r="C24" s="293"/>
      <c r="D24" s="293"/>
      <c r="E24" s="293"/>
      <c r="F24" s="300" t="s">
        <v>408</v>
      </c>
      <c r="G24" s="285"/>
      <c r="H24" s="287"/>
      <c r="I24" s="287"/>
      <c r="J24" s="287"/>
      <c r="K24" s="287"/>
      <c r="L24" s="288"/>
      <c r="M24" s="294"/>
      <c r="N24" s="294"/>
      <c r="O24" s="294"/>
      <c r="P24" s="294"/>
      <c r="Q24" s="294"/>
      <c r="R24" s="294"/>
      <c r="S24" s="291">
        <f t="shared" si="3"/>
        <v>0</v>
      </c>
    </row>
    <row r="25" spans="1:19" s="262" customFormat="1" ht="15.75" hidden="1" x14ac:dyDescent="0.2">
      <c r="A25" s="281"/>
      <c r="B25" s="282"/>
      <c r="C25" s="293"/>
      <c r="D25" s="293"/>
      <c r="E25" s="293"/>
      <c r="F25" s="300" t="s">
        <v>396</v>
      </c>
      <c r="G25" s="285">
        <f t="shared" si="2"/>
        <v>0</v>
      </c>
      <c r="H25" s="287"/>
      <c r="I25" s="287"/>
      <c r="J25" s="287"/>
      <c r="K25" s="287"/>
      <c r="L25" s="288"/>
      <c r="M25" s="294"/>
      <c r="N25" s="294"/>
      <c r="O25" s="294"/>
      <c r="P25" s="294"/>
      <c r="Q25" s="294"/>
      <c r="R25" s="294"/>
      <c r="S25" s="291">
        <f t="shared" si="3"/>
        <v>0</v>
      </c>
    </row>
    <row r="26" spans="1:19" s="262" customFormat="1" ht="31.5" hidden="1" x14ac:dyDescent="0.2">
      <c r="A26" s="281"/>
      <c r="B26" s="282"/>
      <c r="C26" s="293"/>
      <c r="D26" s="293"/>
      <c r="E26" s="293"/>
      <c r="F26" s="300" t="s">
        <v>409</v>
      </c>
      <c r="G26" s="285"/>
      <c r="H26" s="287"/>
      <c r="I26" s="287"/>
      <c r="J26" s="287"/>
      <c r="K26" s="287"/>
      <c r="L26" s="288"/>
      <c r="M26" s="294"/>
      <c r="N26" s="294"/>
      <c r="O26" s="294"/>
      <c r="P26" s="294"/>
      <c r="Q26" s="294"/>
      <c r="R26" s="294"/>
      <c r="S26" s="291">
        <f t="shared" si="3"/>
        <v>0</v>
      </c>
    </row>
    <row r="27" spans="1:19" s="262" customFormat="1" ht="31.5" hidden="1" x14ac:dyDescent="0.2">
      <c r="A27" s="281"/>
      <c r="B27" s="282"/>
      <c r="C27" s="293"/>
      <c r="D27" s="293"/>
      <c r="E27" s="293"/>
      <c r="F27" s="300" t="s">
        <v>410</v>
      </c>
      <c r="G27" s="285">
        <f t="shared" si="2"/>
        <v>0</v>
      </c>
      <c r="H27" s="287"/>
      <c r="I27" s="287"/>
      <c r="J27" s="287"/>
      <c r="K27" s="287"/>
      <c r="L27" s="288"/>
      <c r="M27" s="294"/>
      <c r="N27" s="294"/>
      <c r="O27" s="294"/>
      <c r="P27" s="294"/>
      <c r="Q27" s="294"/>
      <c r="R27" s="294"/>
      <c r="S27" s="291">
        <f t="shared" si="3"/>
        <v>0</v>
      </c>
    </row>
    <row r="28" spans="1:19" s="262" customFormat="1" ht="43.5" customHeight="1" x14ac:dyDescent="0.2">
      <c r="A28" s="247"/>
      <c r="B28" s="301" t="s">
        <v>411</v>
      </c>
      <c r="C28" s="302"/>
      <c r="D28" s="302" t="s">
        <v>412</v>
      </c>
      <c r="E28" s="302" t="s">
        <v>413</v>
      </c>
      <c r="F28" s="303" t="s">
        <v>414</v>
      </c>
      <c r="G28" s="304">
        <f t="shared" si="2"/>
        <v>617800</v>
      </c>
      <c r="H28" s="305">
        <v>617800</v>
      </c>
      <c r="I28" s="287"/>
      <c r="J28" s="287"/>
      <c r="K28" s="287"/>
      <c r="L28" s="288">
        <f t="shared" si="6"/>
        <v>0</v>
      </c>
      <c r="M28" s="294"/>
      <c r="N28" s="294"/>
      <c r="O28" s="294"/>
      <c r="P28" s="294"/>
      <c r="Q28" s="294"/>
      <c r="R28" s="294"/>
      <c r="S28" s="291">
        <f t="shared" si="3"/>
        <v>617800</v>
      </c>
    </row>
    <row r="29" spans="1:19" s="262" customFormat="1" ht="15.75" x14ac:dyDescent="0.2">
      <c r="A29" s="247"/>
      <c r="B29" s="301"/>
      <c r="C29" s="302"/>
      <c r="D29" s="302"/>
      <c r="E29" s="302"/>
      <c r="F29" s="306" t="s">
        <v>362</v>
      </c>
      <c r="G29" s="304"/>
      <c r="H29" s="305"/>
      <c r="I29" s="287"/>
      <c r="J29" s="287"/>
      <c r="K29" s="287"/>
      <c r="L29" s="288"/>
      <c r="M29" s="294"/>
      <c r="N29" s="294"/>
      <c r="O29" s="294"/>
      <c r="P29" s="294"/>
      <c r="Q29" s="294"/>
      <c r="R29" s="294"/>
      <c r="S29" s="291">
        <f t="shared" si="3"/>
        <v>0</v>
      </c>
    </row>
    <row r="30" spans="1:19" s="262" customFormat="1" ht="67.5" customHeight="1" x14ac:dyDescent="0.2">
      <c r="A30" s="247"/>
      <c r="B30" s="301"/>
      <c r="C30" s="302"/>
      <c r="D30" s="302"/>
      <c r="E30" s="302"/>
      <c r="F30" s="303" t="s">
        <v>415</v>
      </c>
      <c r="G30" s="304">
        <f t="shared" si="2"/>
        <v>617800</v>
      </c>
      <c r="H30" s="305">
        <v>617800</v>
      </c>
      <c r="I30" s="287"/>
      <c r="J30" s="287"/>
      <c r="K30" s="287"/>
      <c r="L30" s="288">
        <f t="shared" si="6"/>
        <v>0</v>
      </c>
      <c r="M30" s="294"/>
      <c r="N30" s="294"/>
      <c r="O30" s="294"/>
      <c r="P30" s="294"/>
      <c r="Q30" s="294"/>
      <c r="R30" s="294"/>
      <c r="S30" s="291">
        <f t="shared" si="3"/>
        <v>617800</v>
      </c>
    </row>
    <row r="31" spans="1:19" s="262" customFormat="1" ht="15.75" hidden="1" x14ac:dyDescent="0.2">
      <c r="A31" s="247"/>
      <c r="B31" s="301"/>
      <c r="C31" s="302"/>
      <c r="D31" s="302"/>
      <c r="E31" s="302"/>
      <c r="F31" s="303" t="s">
        <v>416</v>
      </c>
      <c r="G31" s="304">
        <f t="shared" si="2"/>
        <v>0</v>
      </c>
      <c r="H31" s="305"/>
      <c r="I31" s="287"/>
      <c r="J31" s="287"/>
      <c r="K31" s="287"/>
      <c r="L31" s="288"/>
      <c r="M31" s="294"/>
      <c r="N31" s="294"/>
      <c r="O31" s="294"/>
      <c r="P31" s="294"/>
      <c r="Q31" s="294"/>
      <c r="R31" s="294"/>
      <c r="S31" s="291">
        <f t="shared" si="3"/>
        <v>0</v>
      </c>
    </row>
    <row r="32" spans="1:19" s="262" customFormat="1" ht="67.5" hidden="1" customHeight="1" x14ac:dyDescent="0.2">
      <c r="A32" s="247"/>
      <c r="B32" s="301"/>
      <c r="C32" s="302"/>
      <c r="D32" s="302"/>
      <c r="E32" s="302"/>
      <c r="F32" s="303"/>
      <c r="G32" s="304">
        <f t="shared" si="2"/>
        <v>0</v>
      </c>
      <c r="H32" s="305"/>
      <c r="I32" s="287"/>
      <c r="J32" s="287"/>
      <c r="K32" s="287"/>
      <c r="L32" s="288"/>
      <c r="M32" s="294"/>
      <c r="N32" s="294"/>
      <c r="O32" s="294"/>
      <c r="P32" s="294"/>
      <c r="Q32" s="294"/>
      <c r="R32" s="294"/>
      <c r="S32" s="291">
        <f t="shared" si="3"/>
        <v>0</v>
      </c>
    </row>
    <row r="33" spans="1:19" s="262" customFormat="1" ht="40.5" customHeight="1" x14ac:dyDescent="0.2">
      <c r="A33" s="247"/>
      <c r="B33" s="301" t="s">
        <v>28</v>
      </c>
      <c r="C33" s="302"/>
      <c r="D33" s="302" t="s">
        <v>29</v>
      </c>
      <c r="E33" s="302" t="s">
        <v>30</v>
      </c>
      <c r="F33" s="303" t="s">
        <v>417</v>
      </c>
      <c r="G33" s="304">
        <f>H33+K33</f>
        <v>12000</v>
      </c>
      <c r="H33" s="305">
        <v>12000</v>
      </c>
      <c r="I33" s="287"/>
      <c r="J33" s="287"/>
      <c r="K33" s="287"/>
      <c r="L33" s="288"/>
      <c r="M33" s="294"/>
      <c r="N33" s="294"/>
      <c r="O33" s="294"/>
      <c r="P33" s="294"/>
      <c r="Q33" s="294"/>
      <c r="R33" s="294"/>
      <c r="S33" s="291">
        <f t="shared" si="3"/>
        <v>12000</v>
      </c>
    </row>
    <row r="34" spans="1:19" s="262" customFormat="1" ht="63" x14ac:dyDescent="0.2">
      <c r="A34" s="247"/>
      <c r="B34" s="307" t="s">
        <v>34</v>
      </c>
      <c r="C34" s="308"/>
      <c r="D34" s="302" t="s">
        <v>35</v>
      </c>
      <c r="E34" s="302" t="s">
        <v>36</v>
      </c>
      <c r="F34" s="309" t="s">
        <v>418</v>
      </c>
      <c r="G34" s="304">
        <f t="shared" ref="G34:G80" si="7">H34+K34</f>
        <v>5512284</v>
      </c>
      <c r="H34" s="305">
        <v>5512284</v>
      </c>
      <c r="I34" s="292">
        <v>4421109</v>
      </c>
      <c r="J34" s="292">
        <v>41331</v>
      </c>
      <c r="K34" s="310">
        <f>K35</f>
        <v>0</v>
      </c>
      <c r="L34" s="310">
        <f t="shared" si="6"/>
        <v>60000</v>
      </c>
      <c r="M34" s="310">
        <f>M35</f>
        <v>0</v>
      </c>
      <c r="N34" s="310"/>
      <c r="O34" s="292">
        <v>60000</v>
      </c>
      <c r="P34" s="310"/>
      <c r="Q34" s="310"/>
      <c r="R34" s="310"/>
      <c r="S34" s="291">
        <f t="shared" si="3"/>
        <v>5572284</v>
      </c>
    </row>
    <row r="35" spans="1:19" s="262" customFormat="1" ht="31.5" x14ac:dyDescent="0.2">
      <c r="A35" s="247"/>
      <c r="B35" s="307" t="s">
        <v>38</v>
      </c>
      <c r="C35" s="302"/>
      <c r="D35" s="302" t="s">
        <v>39</v>
      </c>
      <c r="E35" s="302" t="s">
        <v>40</v>
      </c>
      <c r="F35" s="309" t="s">
        <v>41</v>
      </c>
      <c r="G35" s="304">
        <f t="shared" si="7"/>
        <v>23000</v>
      </c>
      <c r="H35" s="305">
        <v>23000</v>
      </c>
      <c r="I35" s="287"/>
      <c r="J35" s="287"/>
      <c r="K35" s="287"/>
      <c r="L35" s="288">
        <f t="shared" si="6"/>
        <v>0</v>
      </c>
      <c r="M35" s="294"/>
      <c r="N35" s="294"/>
      <c r="O35" s="294"/>
      <c r="P35" s="294"/>
      <c r="Q35" s="294"/>
      <c r="R35" s="294"/>
      <c r="S35" s="291">
        <f t="shared" si="3"/>
        <v>23000</v>
      </c>
    </row>
    <row r="36" spans="1:19" s="262" customFormat="1" ht="15.75" hidden="1" x14ac:dyDescent="0.2">
      <c r="A36" s="247"/>
      <c r="B36" s="307"/>
      <c r="C36" s="308"/>
      <c r="D36" s="302"/>
      <c r="E36" s="302"/>
      <c r="F36" s="311"/>
      <c r="G36" s="304">
        <f t="shared" si="7"/>
        <v>0</v>
      </c>
      <c r="H36" s="312"/>
      <c r="I36" s="310"/>
      <c r="J36" s="310"/>
      <c r="K36" s="310"/>
      <c r="L36" s="288">
        <f t="shared" si="6"/>
        <v>0</v>
      </c>
      <c r="M36" s="288"/>
      <c r="N36" s="288"/>
      <c r="O36" s="288"/>
      <c r="P36" s="288"/>
      <c r="Q36" s="288"/>
      <c r="R36" s="288"/>
      <c r="S36" s="291">
        <f t="shared" si="3"/>
        <v>0</v>
      </c>
    </row>
    <row r="37" spans="1:19" s="262" customFormat="1" ht="31.5" x14ac:dyDescent="0.2">
      <c r="A37" s="247"/>
      <c r="B37" s="307" t="s">
        <v>419</v>
      </c>
      <c r="C37" s="302"/>
      <c r="D37" s="302" t="s">
        <v>420</v>
      </c>
      <c r="E37" s="302" t="s">
        <v>40</v>
      </c>
      <c r="F37" s="309" t="s">
        <v>421</v>
      </c>
      <c r="G37" s="304">
        <f t="shared" si="7"/>
        <v>681667</v>
      </c>
      <c r="H37" s="305">
        <v>681667</v>
      </c>
      <c r="I37" s="287">
        <v>483254</v>
      </c>
      <c r="J37" s="287">
        <v>15683</v>
      </c>
      <c r="K37" s="287"/>
      <c r="L37" s="288">
        <f t="shared" si="6"/>
        <v>0</v>
      </c>
      <c r="M37" s="294"/>
      <c r="N37" s="294"/>
      <c r="O37" s="294"/>
      <c r="P37" s="294"/>
      <c r="Q37" s="294"/>
      <c r="R37" s="294"/>
      <c r="S37" s="291">
        <f t="shared" si="3"/>
        <v>681667</v>
      </c>
    </row>
    <row r="38" spans="1:19" s="262" customFormat="1" ht="15.75" x14ac:dyDescent="0.2">
      <c r="A38" s="247"/>
      <c r="B38" s="307" t="s">
        <v>42</v>
      </c>
      <c r="C38" s="302"/>
      <c r="D38" s="302" t="s">
        <v>43</v>
      </c>
      <c r="E38" s="302" t="s">
        <v>40</v>
      </c>
      <c r="F38" s="309" t="s">
        <v>44</v>
      </c>
      <c r="G38" s="304">
        <f t="shared" si="7"/>
        <v>20000</v>
      </c>
      <c r="H38" s="305">
        <v>20000</v>
      </c>
      <c r="I38" s="287"/>
      <c r="J38" s="287"/>
      <c r="K38" s="287"/>
      <c r="L38" s="288"/>
      <c r="M38" s="294"/>
      <c r="N38" s="294"/>
      <c r="O38" s="294"/>
      <c r="P38" s="294"/>
      <c r="Q38" s="294"/>
      <c r="R38" s="294"/>
      <c r="S38" s="291">
        <f t="shared" si="3"/>
        <v>20000</v>
      </c>
    </row>
    <row r="39" spans="1:19" s="262" customFormat="1" ht="78.75" x14ac:dyDescent="0.2">
      <c r="A39" s="247"/>
      <c r="B39" s="307" t="s">
        <v>47</v>
      </c>
      <c r="C39" s="302"/>
      <c r="D39" s="302" t="s">
        <v>48</v>
      </c>
      <c r="E39" s="302" t="s">
        <v>40</v>
      </c>
      <c r="F39" s="309" t="s">
        <v>49</v>
      </c>
      <c r="G39" s="304">
        <f t="shared" si="7"/>
        <v>195000</v>
      </c>
      <c r="H39" s="305">
        <v>195000</v>
      </c>
      <c r="I39" s="287"/>
      <c r="J39" s="287"/>
      <c r="K39" s="287"/>
      <c r="L39" s="288">
        <f t="shared" si="6"/>
        <v>0</v>
      </c>
      <c r="M39" s="294"/>
      <c r="N39" s="294"/>
      <c r="O39" s="294"/>
      <c r="P39" s="294"/>
      <c r="Q39" s="294"/>
      <c r="R39" s="294"/>
      <c r="S39" s="291">
        <f t="shared" si="3"/>
        <v>195000</v>
      </c>
    </row>
    <row r="40" spans="1:19" s="262" customFormat="1" ht="94.5" x14ac:dyDescent="0.2">
      <c r="A40" s="247"/>
      <c r="B40" s="301" t="s">
        <v>52</v>
      </c>
      <c r="C40" s="302"/>
      <c r="D40" s="302">
        <v>3160</v>
      </c>
      <c r="E40" s="302" t="s">
        <v>54</v>
      </c>
      <c r="F40" s="303" t="s">
        <v>55</v>
      </c>
      <c r="G40" s="304">
        <f t="shared" si="7"/>
        <v>43467</v>
      </c>
      <c r="H40" s="305">
        <v>43467</v>
      </c>
      <c r="I40" s="287"/>
      <c r="J40" s="287"/>
      <c r="K40" s="287"/>
      <c r="L40" s="288">
        <f t="shared" si="6"/>
        <v>0</v>
      </c>
      <c r="M40" s="294"/>
      <c r="N40" s="294"/>
      <c r="O40" s="294"/>
      <c r="P40" s="294"/>
      <c r="Q40" s="294"/>
      <c r="R40" s="294"/>
      <c r="S40" s="291">
        <f t="shared" si="3"/>
        <v>43467</v>
      </c>
    </row>
    <row r="41" spans="1:19" s="262" customFormat="1" ht="31.5" x14ac:dyDescent="0.2">
      <c r="A41" s="247"/>
      <c r="B41" s="313" t="s">
        <v>56</v>
      </c>
      <c r="C41" s="302"/>
      <c r="D41" s="302" t="s">
        <v>57</v>
      </c>
      <c r="E41" s="302" t="s">
        <v>58</v>
      </c>
      <c r="F41" s="309" t="s">
        <v>59</v>
      </c>
      <c r="G41" s="304">
        <f t="shared" si="7"/>
        <v>40500</v>
      </c>
      <c r="H41" s="314">
        <v>40500</v>
      </c>
      <c r="I41" s="287"/>
      <c r="J41" s="287"/>
      <c r="K41" s="287"/>
      <c r="L41" s="288">
        <f t="shared" si="6"/>
        <v>0</v>
      </c>
      <c r="M41" s="294"/>
      <c r="N41" s="294"/>
      <c r="O41" s="294"/>
      <c r="P41" s="294"/>
      <c r="Q41" s="294"/>
      <c r="R41" s="294"/>
      <c r="S41" s="291">
        <f t="shared" si="3"/>
        <v>40500</v>
      </c>
    </row>
    <row r="42" spans="1:19" s="262" customFormat="1" ht="47.25" hidden="1" x14ac:dyDescent="0.2">
      <c r="A42" s="281"/>
      <c r="B42" s="315" t="s">
        <v>422</v>
      </c>
      <c r="C42" s="293"/>
      <c r="D42" s="293">
        <v>3192</v>
      </c>
      <c r="E42" s="293">
        <v>1030</v>
      </c>
      <c r="F42" s="286" t="s">
        <v>423</v>
      </c>
      <c r="G42" s="285">
        <f t="shared" si="7"/>
        <v>0</v>
      </c>
      <c r="H42" s="287"/>
      <c r="I42" s="287"/>
      <c r="J42" s="287"/>
      <c r="K42" s="287"/>
      <c r="L42" s="288"/>
      <c r="M42" s="294"/>
      <c r="N42" s="294"/>
      <c r="O42" s="294"/>
      <c r="P42" s="294"/>
      <c r="Q42" s="294"/>
      <c r="R42" s="294"/>
      <c r="S42" s="291">
        <f t="shared" si="3"/>
        <v>0</v>
      </c>
    </row>
    <row r="43" spans="1:19" s="262" customFormat="1" ht="15.75" x14ac:dyDescent="0.2">
      <c r="A43" s="281"/>
      <c r="B43" s="315" t="s">
        <v>60</v>
      </c>
      <c r="C43" s="293"/>
      <c r="D43" s="293" t="s">
        <v>61</v>
      </c>
      <c r="E43" s="293" t="s">
        <v>62</v>
      </c>
      <c r="F43" s="286" t="s">
        <v>63</v>
      </c>
      <c r="G43" s="285">
        <f t="shared" si="7"/>
        <v>300000</v>
      </c>
      <c r="H43" s="287">
        <v>300000</v>
      </c>
      <c r="I43" s="287">
        <v>240000</v>
      </c>
      <c r="J43" s="287"/>
      <c r="K43" s="287"/>
      <c r="L43" s="288">
        <f t="shared" si="6"/>
        <v>0</v>
      </c>
      <c r="M43" s="294"/>
      <c r="N43" s="294"/>
      <c r="O43" s="294"/>
      <c r="P43" s="294"/>
      <c r="Q43" s="294"/>
      <c r="R43" s="294"/>
      <c r="S43" s="291">
        <f t="shared" si="3"/>
        <v>300000</v>
      </c>
    </row>
    <row r="44" spans="1:19" s="262" customFormat="1" ht="39.75" hidden="1" customHeight="1" x14ac:dyDescent="0.2">
      <c r="A44" s="281"/>
      <c r="B44" s="315" t="s">
        <v>424</v>
      </c>
      <c r="C44" s="293"/>
      <c r="D44" s="293" t="s">
        <v>425</v>
      </c>
      <c r="E44" s="293" t="s">
        <v>66</v>
      </c>
      <c r="F44" s="286" t="s">
        <v>426</v>
      </c>
      <c r="G44" s="285">
        <f t="shared" si="7"/>
        <v>0</v>
      </c>
      <c r="H44" s="316"/>
      <c r="I44" s="316"/>
      <c r="J44" s="316"/>
      <c r="K44" s="287"/>
      <c r="L44" s="288">
        <f t="shared" si="6"/>
        <v>0</v>
      </c>
      <c r="M44" s="294"/>
      <c r="N44" s="294"/>
      <c r="O44" s="294"/>
      <c r="P44" s="294"/>
      <c r="Q44" s="294"/>
      <c r="R44" s="294"/>
      <c r="S44" s="291">
        <f t="shared" si="3"/>
        <v>0</v>
      </c>
    </row>
    <row r="45" spans="1:19" s="262" customFormat="1" ht="31.5" x14ac:dyDescent="0.2">
      <c r="A45" s="281"/>
      <c r="B45" s="315" t="s">
        <v>64</v>
      </c>
      <c r="C45" s="293"/>
      <c r="D45" s="293" t="s">
        <v>65</v>
      </c>
      <c r="E45" s="293" t="s">
        <v>66</v>
      </c>
      <c r="F45" s="286" t="s">
        <v>67</v>
      </c>
      <c r="G45" s="285">
        <f t="shared" si="7"/>
        <v>714000</v>
      </c>
      <c r="H45" s="287">
        <v>714000</v>
      </c>
      <c r="I45" s="287"/>
      <c r="J45" s="287"/>
      <c r="K45" s="287"/>
      <c r="L45" s="288">
        <f t="shared" si="6"/>
        <v>0</v>
      </c>
      <c r="M45" s="294"/>
      <c r="N45" s="294"/>
      <c r="O45" s="294"/>
      <c r="P45" s="294"/>
      <c r="Q45" s="294"/>
      <c r="R45" s="294"/>
      <c r="S45" s="291">
        <f t="shared" si="3"/>
        <v>714000</v>
      </c>
    </row>
    <row r="46" spans="1:19" s="262" customFormat="1" ht="15.75" hidden="1" x14ac:dyDescent="0.2">
      <c r="A46" s="281"/>
      <c r="B46" s="317"/>
      <c r="C46" s="283"/>
      <c r="D46" s="283"/>
      <c r="E46" s="283"/>
      <c r="F46" s="318"/>
      <c r="G46" s="285">
        <f t="shared" si="7"/>
        <v>0</v>
      </c>
      <c r="H46" s="285"/>
      <c r="I46" s="287"/>
      <c r="J46" s="287"/>
      <c r="K46" s="287"/>
      <c r="L46" s="288">
        <f t="shared" si="6"/>
        <v>0</v>
      </c>
      <c r="M46" s="294"/>
      <c r="N46" s="294"/>
      <c r="O46" s="294"/>
      <c r="P46" s="294"/>
      <c r="Q46" s="294"/>
      <c r="R46" s="294"/>
      <c r="S46" s="291">
        <f t="shared" si="3"/>
        <v>0</v>
      </c>
    </row>
    <row r="47" spans="1:19" s="262" customFormat="1" ht="31.5" x14ac:dyDescent="0.2">
      <c r="A47" s="281"/>
      <c r="B47" s="315" t="s">
        <v>70</v>
      </c>
      <c r="C47" s="293"/>
      <c r="D47" s="293" t="s">
        <v>71</v>
      </c>
      <c r="E47" s="293" t="s">
        <v>72</v>
      </c>
      <c r="F47" s="286" t="s">
        <v>73</v>
      </c>
      <c r="G47" s="285">
        <f t="shared" si="7"/>
        <v>400000</v>
      </c>
      <c r="H47" s="287">
        <v>400000</v>
      </c>
      <c r="I47" s="287"/>
      <c r="J47" s="287"/>
      <c r="K47" s="287"/>
      <c r="L47" s="288">
        <f t="shared" si="6"/>
        <v>0</v>
      </c>
      <c r="M47" s="294"/>
      <c r="N47" s="294"/>
      <c r="O47" s="294"/>
      <c r="P47" s="294"/>
      <c r="Q47" s="294"/>
      <c r="R47" s="294"/>
      <c r="S47" s="291">
        <f t="shared" si="3"/>
        <v>400000</v>
      </c>
    </row>
    <row r="48" spans="1:19" s="262" customFormat="1" ht="15.75" hidden="1" x14ac:dyDescent="0.2">
      <c r="A48" s="281"/>
      <c r="B48" s="317"/>
      <c r="C48" s="283"/>
      <c r="D48" s="283"/>
      <c r="E48" s="283"/>
      <c r="F48" s="318"/>
      <c r="G48" s="285"/>
      <c r="H48" s="285"/>
      <c r="I48" s="285"/>
      <c r="J48" s="285"/>
      <c r="K48" s="285"/>
      <c r="L48" s="288">
        <f t="shared" si="6"/>
        <v>0</v>
      </c>
      <c r="M48" s="288"/>
      <c r="N48" s="288"/>
      <c r="O48" s="288"/>
      <c r="P48" s="288"/>
      <c r="Q48" s="288"/>
      <c r="R48" s="288"/>
      <c r="S48" s="291">
        <f t="shared" si="3"/>
        <v>0</v>
      </c>
    </row>
    <row r="49" spans="1:19" s="262" customFormat="1" ht="39.75" hidden="1" customHeight="1" x14ac:dyDescent="0.2">
      <c r="A49" s="281"/>
      <c r="B49" s="315"/>
      <c r="C49" s="293"/>
      <c r="D49" s="293"/>
      <c r="E49" s="293"/>
      <c r="F49" s="286" t="s">
        <v>399</v>
      </c>
      <c r="G49" s="285"/>
      <c r="H49" s="287"/>
      <c r="I49" s="287"/>
      <c r="J49" s="287"/>
      <c r="K49" s="287"/>
      <c r="L49" s="288">
        <f t="shared" si="6"/>
        <v>0</v>
      </c>
      <c r="M49" s="294"/>
      <c r="N49" s="294"/>
      <c r="O49" s="294"/>
      <c r="P49" s="294"/>
      <c r="Q49" s="294"/>
      <c r="R49" s="294"/>
      <c r="S49" s="291">
        <f t="shared" si="3"/>
        <v>0</v>
      </c>
    </row>
    <row r="50" spans="1:19" s="262" customFormat="1" ht="47.25" x14ac:dyDescent="0.2">
      <c r="A50" s="281"/>
      <c r="B50" s="315" t="s">
        <v>76</v>
      </c>
      <c r="C50" s="293"/>
      <c r="D50" s="293" t="s">
        <v>77</v>
      </c>
      <c r="E50" s="293" t="s">
        <v>72</v>
      </c>
      <c r="F50" s="286" t="s">
        <v>78</v>
      </c>
      <c r="G50" s="285">
        <f t="shared" si="7"/>
        <v>3514320</v>
      </c>
      <c r="H50" s="287">
        <f>3269800+244520</f>
        <v>3514320</v>
      </c>
      <c r="I50" s="287">
        <f>2499170+188951</f>
        <v>2688121</v>
      </c>
      <c r="J50" s="287">
        <f>1700+16000+47112</f>
        <v>64812</v>
      </c>
      <c r="K50" s="287"/>
      <c r="L50" s="288">
        <f t="shared" si="6"/>
        <v>0</v>
      </c>
      <c r="M50" s="294"/>
      <c r="N50" s="294"/>
      <c r="O50" s="294"/>
      <c r="P50" s="294"/>
      <c r="Q50" s="294"/>
      <c r="R50" s="294"/>
      <c r="S50" s="291">
        <f t="shared" si="3"/>
        <v>3514320</v>
      </c>
    </row>
    <row r="51" spans="1:19" s="262" customFormat="1" ht="30" customHeight="1" x14ac:dyDescent="0.2">
      <c r="A51" s="281"/>
      <c r="B51" s="319"/>
      <c r="C51" s="293"/>
      <c r="D51" s="293"/>
      <c r="E51" s="320"/>
      <c r="F51" s="286" t="s">
        <v>427</v>
      </c>
      <c r="G51" s="285">
        <f t="shared" si="7"/>
        <v>244500</v>
      </c>
      <c r="H51" s="287">
        <v>244500</v>
      </c>
      <c r="I51" s="287">
        <v>188951</v>
      </c>
      <c r="J51" s="287"/>
      <c r="K51" s="287"/>
      <c r="L51" s="288">
        <f t="shared" si="6"/>
        <v>0</v>
      </c>
      <c r="M51" s="294"/>
      <c r="N51" s="294"/>
      <c r="O51" s="294"/>
      <c r="P51" s="294"/>
      <c r="Q51" s="294"/>
      <c r="R51" s="294"/>
      <c r="S51" s="291">
        <f t="shared" si="3"/>
        <v>244500</v>
      </c>
    </row>
    <row r="52" spans="1:19" s="262" customFormat="1" ht="53.25" hidden="1" customHeight="1" x14ac:dyDescent="0.2">
      <c r="A52" s="281"/>
      <c r="B52" s="319"/>
      <c r="C52" s="293"/>
      <c r="D52" s="320"/>
      <c r="E52" s="320"/>
      <c r="F52" s="321"/>
      <c r="G52" s="285"/>
      <c r="H52" s="287"/>
      <c r="I52" s="287"/>
      <c r="J52" s="287"/>
      <c r="K52" s="287"/>
      <c r="L52" s="288">
        <f t="shared" si="6"/>
        <v>0</v>
      </c>
      <c r="M52" s="294"/>
      <c r="N52" s="294"/>
      <c r="O52" s="294"/>
      <c r="P52" s="294"/>
      <c r="Q52" s="294"/>
      <c r="R52" s="294"/>
      <c r="S52" s="291">
        <f t="shared" si="3"/>
        <v>0</v>
      </c>
    </row>
    <row r="53" spans="1:19" s="262" customFormat="1" ht="31.5" hidden="1" x14ac:dyDescent="0.2">
      <c r="A53" s="281"/>
      <c r="B53" s="317"/>
      <c r="C53" s="283"/>
      <c r="D53" s="322"/>
      <c r="E53" s="322"/>
      <c r="F53" s="286" t="s">
        <v>399</v>
      </c>
      <c r="G53" s="285">
        <f t="shared" si="7"/>
        <v>0</v>
      </c>
      <c r="H53" s="292"/>
      <c r="I53" s="287"/>
      <c r="J53" s="287"/>
      <c r="K53" s="285">
        <f t="shared" ref="K53:R53" si="8">K54+K55</f>
        <v>0</v>
      </c>
      <c r="L53" s="288">
        <f t="shared" si="6"/>
        <v>0</v>
      </c>
      <c r="M53" s="288">
        <f t="shared" si="8"/>
        <v>0</v>
      </c>
      <c r="N53" s="288"/>
      <c r="O53" s="288">
        <f t="shared" si="8"/>
        <v>0</v>
      </c>
      <c r="P53" s="288">
        <f t="shared" si="8"/>
        <v>0</v>
      </c>
      <c r="Q53" s="288">
        <f>P53</f>
        <v>0</v>
      </c>
      <c r="R53" s="294">
        <f t="shared" si="8"/>
        <v>0</v>
      </c>
      <c r="S53" s="291">
        <f t="shared" si="3"/>
        <v>0</v>
      </c>
    </row>
    <row r="54" spans="1:19" s="262" customFormat="1" ht="31.5" x14ac:dyDescent="0.2">
      <c r="A54" s="281"/>
      <c r="B54" s="315" t="s">
        <v>79</v>
      </c>
      <c r="C54" s="293"/>
      <c r="D54" s="293" t="s">
        <v>80</v>
      </c>
      <c r="E54" s="293" t="s">
        <v>81</v>
      </c>
      <c r="F54" s="286" t="s">
        <v>82</v>
      </c>
      <c r="G54" s="285">
        <f t="shared" si="7"/>
        <v>50000</v>
      </c>
      <c r="H54" s="287">
        <v>50000</v>
      </c>
      <c r="I54" s="287"/>
      <c r="J54" s="287"/>
      <c r="K54" s="287"/>
      <c r="L54" s="288">
        <f t="shared" si="6"/>
        <v>0</v>
      </c>
      <c r="M54" s="294"/>
      <c r="N54" s="294"/>
      <c r="O54" s="294"/>
      <c r="P54" s="294"/>
      <c r="Q54" s="294"/>
      <c r="R54" s="294"/>
      <c r="S54" s="291">
        <f t="shared" si="3"/>
        <v>50000</v>
      </c>
    </row>
    <row r="55" spans="1:19" s="262" customFormat="1" ht="31.5" x14ac:dyDescent="0.2">
      <c r="A55" s="281"/>
      <c r="B55" s="315" t="s">
        <v>85</v>
      </c>
      <c r="C55" s="293"/>
      <c r="D55" s="293" t="s">
        <v>86</v>
      </c>
      <c r="E55" s="293" t="s">
        <v>81</v>
      </c>
      <c r="F55" s="286" t="s">
        <v>87</v>
      </c>
      <c r="G55" s="285">
        <f t="shared" si="7"/>
        <v>730000</v>
      </c>
      <c r="H55" s="287">
        <v>730000</v>
      </c>
      <c r="I55" s="287"/>
      <c r="J55" s="287">
        <v>150000</v>
      </c>
      <c r="K55" s="287"/>
      <c r="L55" s="288">
        <f t="shared" si="6"/>
        <v>0</v>
      </c>
      <c r="M55" s="294"/>
      <c r="N55" s="294"/>
      <c r="O55" s="294"/>
      <c r="P55" s="294"/>
      <c r="Q55" s="294"/>
      <c r="R55" s="294"/>
      <c r="S55" s="291">
        <f t="shared" si="3"/>
        <v>730000</v>
      </c>
    </row>
    <row r="56" spans="1:19" s="262" customFormat="1" ht="15.75" x14ac:dyDescent="0.2">
      <c r="A56" s="281"/>
      <c r="B56" s="315" t="s">
        <v>88</v>
      </c>
      <c r="C56" s="293"/>
      <c r="D56" s="293" t="s">
        <v>89</v>
      </c>
      <c r="E56" s="293" t="s">
        <v>81</v>
      </c>
      <c r="F56" s="286" t="s">
        <v>90</v>
      </c>
      <c r="G56" s="285">
        <f t="shared" si="7"/>
        <v>3695000</v>
      </c>
      <c r="H56" s="287">
        <v>3695000</v>
      </c>
      <c r="I56" s="287"/>
      <c r="J56" s="287">
        <v>1200000</v>
      </c>
      <c r="K56" s="287"/>
      <c r="L56" s="310">
        <f t="shared" si="6"/>
        <v>0</v>
      </c>
      <c r="M56" s="292"/>
      <c r="N56" s="292"/>
      <c r="O56" s="292"/>
      <c r="P56" s="292"/>
      <c r="Q56" s="292"/>
      <c r="R56" s="292"/>
      <c r="S56" s="291">
        <f t="shared" si="3"/>
        <v>3695000</v>
      </c>
    </row>
    <row r="57" spans="1:19" s="262" customFormat="1" ht="15.75" hidden="1" x14ac:dyDescent="0.2">
      <c r="A57" s="281"/>
      <c r="B57" s="315"/>
      <c r="C57" s="293"/>
      <c r="D57" s="293"/>
      <c r="E57" s="320"/>
      <c r="F57" s="286"/>
      <c r="G57" s="285"/>
      <c r="H57" s="285"/>
      <c r="I57" s="287"/>
      <c r="J57" s="287"/>
      <c r="K57" s="287"/>
      <c r="L57" s="288">
        <f t="shared" si="6"/>
        <v>0</v>
      </c>
      <c r="M57" s="294"/>
      <c r="N57" s="294"/>
      <c r="O57" s="294"/>
      <c r="P57" s="294"/>
      <c r="Q57" s="294"/>
      <c r="R57" s="294"/>
      <c r="S57" s="291">
        <f t="shared" si="3"/>
        <v>0</v>
      </c>
    </row>
    <row r="58" spans="1:19" s="262" customFormat="1" ht="110.25" hidden="1" x14ac:dyDescent="0.2">
      <c r="A58" s="281"/>
      <c r="B58" s="315" t="s">
        <v>428</v>
      </c>
      <c r="C58" s="293"/>
      <c r="D58" s="293" t="s">
        <v>429</v>
      </c>
      <c r="E58" s="293" t="s">
        <v>99</v>
      </c>
      <c r="F58" s="286" t="s">
        <v>430</v>
      </c>
      <c r="G58" s="285">
        <f t="shared" si="7"/>
        <v>0</v>
      </c>
      <c r="H58" s="287"/>
      <c r="I58" s="287"/>
      <c r="J58" s="287"/>
      <c r="K58" s="287"/>
      <c r="L58" s="288">
        <f t="shared" si="6"/>
        <v>0</v>
      </c>
      <c r="M58" s="294"/>
      <c r="N58" s="294"/>
      <c r="O58" s="294"/>
      <c r="P58" s="294"/>
      <c r="Q58" s="294"/>
      <c r="R58" s="294"/>
      <c r="S58" s="291">
        <f t="shared" si="3"/>
        <v>0</v>
      </c>
    </row>
    <row r="59" spans="1:19" s="262" customFormat="1" ht="31.5" x14ac:dyDescent="0.2">
      <c r="A59" s="281"/>
      <c r="B59" s="315" t="s">
        <v>97</v>
      </c>
      <c r="C59" s="293"/>
      <c r="D59" s="293" t="s">
        <v>98</v>
      </c>
      <c r="E59" s="293" t="s">
        <v>99</v>
      </c>
      <c r="F59" s="286" t="s">
        <v>100</v>
      </c>
      <c r="G59" s="285">
        <f t="shared" si="7"/>
        <v>710000</v>
      </c>
      <c r="H59" s="287">
        <v>710000</v>
      </c>
      <c r="I59" s="287">
        <v>500000</v>
      </c>
      <c r="J59" s="287"/>
      <c r="K59" s="287"/>
      <c r="L59" s="288">
        <f t="shared" si="6"/>
        <v>0</v>
      </c>
      <c r="M59" s="294"/>
      <c r="N59" s="294"/>
      <c r="O59" s="294"/>
      <c r="P59" s="294"/>
      <c r="Q59" s="294"/>
      <c r="R59" s="294"/>
      <c r="S59" s="291">
        <f t="shared" si="3"/>
        <v>710000</v>
      </c>
    </row>
    <row r="60" spans="1:19" s="262" customFormat="1" ht="15.75" x14ac:dyDescent="0.2">
      <c r="A60" s="281"/>
      <c r="B60" s="315" t="s">
        <v>101</v>
      </c>
      <c r="C60" s="293"/>
      <c r="D60" s="293" t="s">
        <v>102</v>
      </c>
      <c r="E60" s="293" t="s">
        <v>103</v>
      </c>
      <c r="F60" s="286" t="s">
        <v>104</v>
      </c>
      <c r="G60" s="285">
        <f t="shared" si="7"/>
        <v>100000</v>
      </c>
      <c r="H60" s="287">
        <v>50000</v>
      </c>
      <c r="I60" s="287"/>
      <c r="J60" s="287"/>
      <c r="K60" s="287">
        <v>50000</v>
      </c>
      <c r="L60" s="310">
        <f t="shared" si="6"/>
        <v>0</v>
      </c>
      <c r="M60" s="292"/>
      <c r="N60" s="292"/>
      <c r="O60" s="292"/>
      <c r="P60" s="292"/>
      <c r="Q60" s="292"/>
      <c r="R60" s="292"/>
      <c r="S60" s="291">
        <f t="shared" si="3"/>
        <v>100000</v>
      </c>
    </row>
    <row r="61" spans="1:19" s="262" customFormat="1" ht="31.5" hidden="1" x14ac:dyDescent="0.2">
      <c r="A61" s="281"/>
      <c r="B61" s="315" t="s">
        <v>431</v>
      </c>
      <c r="C61" s="293"/>
      <c r="D61" s="293" t="s">
        <v>432</v>
      </c>
      <c r="E61" s="293" t="s">
        <v>173</v>
      </c>
      <c r="F61" s="286" t="s">
        <v>433</v>
      </c>
      <c r="G61" s="285">
        <f t="shared" si="7"/>
        <v>0</v>
      </c>
      <c r="H61" s="287"/>
      <c r="I61" s="287"/>
      <c r="J61" s="287"/>
      <c r="K61" s="287"/>
      <c r="L61" s="310">
        <f>O61+M61</f>
        <v>0</v>
      </c>
      <c r="M61" s="292"/>
      <c r="N61" s="292"/>
      <c r="O61" s="292"/>
      <c r="P61" s="292"/>
      <c r="Q61" s="292"/>
      <c r="R61" s="292"/>
      <c r="S61" s="291">
        <f t="shared" si="3"/>
        <v>0</v>
      </c>
    </row>
    <row r="62" spans="1:19" s="262" customFormat="1" ht="31.5" hidden="1" x14ac:dyDescent="0.2">
      <c r="A62" s="281"/>
      <c r="B62" s="315" t="s">
        <v>434</v>
      </c>
      <c r="C62" s="293"/>
      <c r="D62" s="293" t="s">
        <v>435</v>
      </c>
      <c r="E62" s="293" t="s">
        <v>173</v>
      </c>
      <c r="F62" s="286" t="s">
        <v>436</v>
      </c>
      <c r="G62" s="285">
        <f>H62+K62</f>
        <v>0</v>
      </c>
      <c r="H62" s="287"/>
      <c r="I62" s="287"/>
      <c r="J62" s="287"/>
      <c r="K62" s="287"/>
      <c r="L62" s="288">
        <f>O62+M62</f>
        <v>0</v>
      </c>
      <c r="M62" s="294"/>
      <c r="N62" s="294"/>
      <c r="O62" s="294"/>
      <c r="P62" s="294"/>
      <c r="Q62" s="294"/>
      <c r="R62" s="294"/>
      <c r="S62" s="291">
        <f t="shared" si="3"/>
        <v>0</v>
      </c>
    </row>
    <row r="63" spans="1:19" s="262" customFormat="1" ht="47.25" x14ac:dyDescent="0.2">
      <c r="A63" s="281"/>
      <c r="B63" s="315" t="s">
        <v>105</v>
      </c>
      <c r="C63" s="293"/>
      <c r="D63" s="293" t="s">
        <v>106</v>
      </c>
      <c r="E63" s="293" t="s">
        <v>107</v>
      </c>
      <c r="F63" s="286" t="s">
        <v>108</v>
      </c>
      <c r="G63" s="285">
        <f t="shared" si="7"/>
        <v>2545003</v>
      </c>
      <c r="H63" s="287">
        <f>1914523+875000-244520</f>
        <v>2545003</v>
      </c>
      <c r="I63" s="287"/>
      <c r="J63" s="287"/>
      <c r="K63" s="287"/>
      <c r="L63" s="288">
        <f t="shared" si="6"/>
        <v>0</v>
      </c>
      <c r="M63" s="294"/>
      <c r="N63" s="294"/>
      <c r="O63" s="294"/>
      <c r="P63" s="294"/>
      <c r="Q63" s="294"/>
      <c r="R63" s="294"/>
      <c r="S63" s="291">
        <f t="shared" si="3"/>
        <v>2545003</v>
      </c>
    </row>
    <row r="64" spans="1:19" s="262" customFormat="1" ht="31.5" x14ac:dyDescent="0.2">
      <c r="A64" s="281"/>
      <c r="B64" s="315" t="s">
        <v>109</v>
      </c>
      <c r="C64" s="293"/>
      <c r="D64" s="293" t="s">
        <v>110</v>
      </c>
      <c r="E64" s="293" t="s">
        <v>111</v>
      </c>
      <c r="F64" s="286" t="s">
        <v>112</v>
      </c>
      <c r="G64" s="285">
        <f t="shared" si="7"/>
        <v>2000</v>
      </c>
      <c r="H64" s="287"/>
      <c r="I64" s="287"/>
      <c r="J64" s="287"/>
      <c r="K64" s="292">
        <v>2000</v>
      </c>
      <c r="L64" s="288">
        <f t="shared" si="6"/>
        <v>0</v>
      </c>
      <c r="M64" s="294"/>
      <c r="N64" s="294"/>
      <c r="O64" s="294"/>
      <c r="P64" s="294"/>
      <c r="Q64" s="294">
        <f>P64</f>
        <v>0</v>
      </c>
      <c r="R64" s="294"/>
      <c r="S64" s="291">
        <f t="shared" si="3"/>
        <v>2000</v>
      </c>
    </row>
    <row r="65" spans="1:19" s="262" customFormat="1" ht="31.5" x14ac:dyDescent="0.2">
      <c r="A65" s="281"/>
      <c r="B65" s="315" t="s">
        <v>115</v>
      </c>
      <c r="C65" s="293"/>
      <c r="D65" s="293" t="s">
        <v>116</v>
      </c>
      <c r="E65" s="293" t="s">
        <v>117</v>
      </c>
      <c r="F65" s="286" t="s">
        <v>118</v>
      </c>
      <c r="G65" s="285">
        <f t="shared" si="7"/>
        <v>0</v>
      </c>
      <c r="H65" s="287"/>
      <c r="I65" s="287"/>
      <c r="J65" s="287"/>
      <c r="K65" s="292"/>
      <c r="L65" s="310">
        <f t="shared" si="6"/>
        <v>50000</v>
      </c>
      <c r="M65" s="292">
        <v>50000</v>
      </c>
      <c r="N65" s="294"/>
      <c r="O65" s="294"/>
      <c r="P65" s="294"/>
      <c r="Q65" s="294"/>
      <c r="R65" s="292">
        <v>50000</v>
      </c>
      <c r="S65" s="291">
        <f t="shared" si="3"/>
        <v>50000</v>
      </c>
    </row>
    <row r="66" spans="1:19" s="262" customFormat="1" ht="65.25" customHeight="1" x14ac:dyDescent="0.2">
      <c r="A66" s="281"/>
      <c r="B66" s="315" t="s">
        <v>119</v>
      </c>
      <c r="C66" s="293"/>
      <c r="D66" s="293" t="s">
        <v>120</v>
      </c>
      <c r="E66" s="293" t="s">
        <v>117</v>
      </c>
      <c r="F66" s="286" t="s">
        <v>121</v>
      </c>
      <c r="G66" s="285">
        <f t="shared" si="7"/>
        <v>0</v>
      </c>
      <c r="H66" s="287"/>
      <c r="I66" s="287"/>
      <c r="J66" s="287"/>
      <c r="K66" s="292"/>
      <c r="L66" s="310">
        <f t="shared" si="6"/>
        <v>50000</v>
      </c>
      <c r="M66" s="292">
        <v>50000</v>
      </c>
      <c r="N66" s="294"/>
      <c r="O66" s="294"/>
      <c r="P66" s="294"/>
      <c r="Q66" s="294"/>
      <c r="R66" s="292">
        <v>50000</v>
      </c>
      <c r="S66" s="291">
        <f t="shared" si="3"/>
        <v>50000</v>
      </c>
    </row>
    <row r="67" spans="1:19" s="262" customFormat="1" ht="31.5" x14ac:dyDescent="0.2">
      <c r="A67" s="281"/>
      <c r="B67" s="315" t="s">
        <v>122</v>
      </c>
      <c r="C67" s="293"/>
      <c r="D67" s="293" t="s">
        <v>123</v>
      </c>
      <c r="E67" s="293" t="s">
        <v>117</v>
      </c>
      <c r="F67" s="286" t="s">
        <v>124</v>
      </c>
      <c r="G67" s="285">
        <f t="shared" si="7"/>
        <v>52000</v>
      </c>
      <c r="H67" s="287">
        <v>52000</v>
      </c>
      <c r="I67" s="287"/>
      <c r="J67" s="287"/>
      <c r="K67" s="292"/>
      <c r="L67" s="288">
        <f t="shared" si="6"/>
        <v>0</v>
      </c>
      <c r="M67" s="294"/>
      <c r="N67" s="294"/>
      <c r="O67" s="294"/>
      <c r="P67" s="294"/>
      <c r="Q67" s="294"/>
      <c r="R67" s="294"/>
      <c r="S67" s="291">
        <f t="shared" si="3"/>
        <v>52000</v>
      </c>
    </row>
    <row r="68" spans="1:19" s="262" customFormat="1" ht="42" customHeight="1" x14ac:dyDescent="0.2">
      <c r="A68" s="281"/>
      <c r="B68" s="315" t="s">
        <v>125</v>
      </c>
      <c r="C68" s="293"/>
      <c r="D68" s="293" t="s">
        <v>126</v>
      </c>
      <c r="E68" s="293" t="s">
        <v>127</v>
      </c>
      <c r="F68" s="286" t="s">
        <v>128</v>
      </c>
      <c r="G68" s="285">
        <f t="shared" si="7"/>
        <v>150000</v>
      </c>
      <c r="H68" s="287">
        <v>150000</v>
      </c>
      <c r="I68" s="287"/>
      <c r="J68" s="287"/>
      <c r="K68" s="292"/>
      <c r="L68" s="288"/>
      <c r="M68" s="294"/>
      <c r="N68" s="294"/>
      <c r="O68" s="294"/>
      <c r="P68" s="294"/>
      <c r="Q68" s="294"/>
      <c r="R68" s="294"/>
      <c r="S68" s="291">
        <f t="shared" si="3"/>
        <v>150000</v>
      </c>
    </row>
    <row r="69" spans="1:19" s="262" customFormat="1" ht="15.75" x14ac:dyDescent="0.2">
      <c r="A69" s="281"/>
      <c r="B69" s="315" t="s">
        <v>129</v>
      </c>
      <c r="C69" s="293"/>
      <c r="D69" s="293" t="s">
        <v>130</v>
      </c>
      <c r="E69" s="293" t="s">
        <v>127</v>
      </c>
      <c r="F69" s="286" t="s">
        <v>131</v>
      </c>
      <c r="G69" s="285">
        <f t="shared" si="7"/>
        <v>9000</v>
      </c>
      <c r="H69" s="287">
        <v>9000</v>
      </c>
      <c r="I69" s="287"/>
      <c r="J69" s="287"/>
      <c r="K69" s="292"/>
      <c r="L69" s="288">
        <f t="shared" si="6"/>
        <v>0</v>
      </c>
      <c r="M69" s="294"/>
      <c r="N69" s="294"/>
      <c r="O69" s="294"/>
      <c r="P69" s="294"/>
      <c r="Q69" s="294"/>
      <c r="R69" s="294"/>
      <c r="S69" s="291">
        <f t="shared" si="3"/>
        <v>9000</v>
      </c>
    </row>
    <row r="70" spans="1:19" s="262" customFormat="1" ht="15.75" hidden="1" x14ac:dyDescent="0.2">
      <c r="A70" s="281"/>
      <c r="B70" s="315" t="s">
        <v>437</v>
      </c>
      <c r="C70" s="293"/>
      <c r="D70" s="293" t="s">
        <v>438</v>
      </c>
      <c r="E70" s="293" t="s">
        <v>439</v>
      </c>
      <c r="F70" s="323" t="s">
        <v>440</v>
      </c>
      <c r="G70" s="285">
        <f t="shared" si="7"/>
        <v>0</v>
      </c>
      <c r="H70" s="287"/>
      <c r="I70" s="287"/>
      <c r="J70" s="287"/>
      <c r="K70" s="292"/>
      <c r="L70" s="288">
        <f t="shared" si="6"/>
        <v>0</v>
      </c>
      <c r="M70" s="294"/>
      <c r="N70" s="294"/>
      <c r="O70" s="294"/>
      <c r="P70" s="294"/>
      <c r="Q70" s="294"/>
      <c r="R70" s="294"/>
      <c r="S70" s="291">
        <f t="shared" si="3"/>
        <v>0</v>
      </c>
    </row>
    <row r="71" spans="1:19" s="262" customFormat="1" ht="15.75" hidden="1" x14ac:dyDescent="0.2">
      <c r="A71" s="281"/>
      <c r="B71" s="315"/>
      <c r="C71" s="293"/>
      <c r="D71" s="293"/>
      <c r="E71" s="320"/>
      <c r="F71" s="324"/>
      <c r="G71" s="285"/>
      <c r="H71" s="285"/>
      <c r="I71" s="285"/>
      <c r="J71" s="285"/>
      <c r="K71" s="310"/>
      <c r="L71" s="288">
        <f t="shared" si="6"/>
        <v>0</v>
      </c>
      <c r="M71" s="288"/>
      <c r="N71" s="288"/>
      <c r="O71" s="288"/>
      <c r="P71" s="288"/>
      <c r="Q71" s="288">
        <f t="shared" ref="Q71:Q80" si="9">P71</f>
        <v>0</v>
      </c>
      <c r="R71" s="288"/>
      <c r="S71" s="291">
        <f t="shared" si="3"/>
        <v>0</v>
      </c>
    </row>
    <row r="72" spans="1:19" s="262" customFormat="1" ht="31.5" x14ac:dyDescent="0.2">
      <c r="A72" s="281"/>
      <c r="B72" s="315" t="s">
        <v>134</v>
      </c>
      <c r="C72" s="293"/>
      <c r="D72" s="293" t="s">
        <v>135</v>
      </c>
      <c r="E72" s="293" t="s">
        <v>136</v>
      </c>
      <c r="F72" s="286" t="s">
        <v>137</v>
      </c>
      <c r="G72" s="285">
        <f t="shared" si="7"/>
        <v>0</v>
      </c>
      <c r="H72" s="287"/>
      <c r="I72" s="287"/>
      <c r="J72" s="287"/>
      <c r="K72" s="287"/>
      <c r="L72" s="310">
        <f t="shared" si="6"/>
        <v>79300</v>
      </c>
      <c r="M72" s="292"/>
      <c r="N72" s="292"/>
      <c r="O72" s="292">
        <f>79300</f>
        <v>79300</v>
      </c>
      <c r="P72" s="294"/>
      <c r="Q72" s="294">
        <f t="shared" si="9"/>
        <v>0</v>
      </c>
      <c r="R72" s="294"/>
      <c r="S72" s="291">
        <f t="shared" si="3"/>
        <v>79300</v>
      </c>
    </row>
    <row r="73" spans="1:19" s="262" customFormat="1" ht="15" customHeight="1" x14ac:dyDescent="0.2">
      <c r="A73" s="281"/>
      <c r="B73" s="315" t="s">
        <v>138</v>
      </c>
      <c r="C73" s="293"/>
      <c r="D73" s="293" t="s">
        <v>139</v>
      </c>
      <c r="E73" s="293" t="s">
        <v>140</v>
      </c>
      <c r="F73" s="286" t="s">
        <v>141</v>
      </c>
      <c r="G73" s="285">
        <f t="shared" si="7"/>
        <v>150000</v>
      </c>
      <c r="H73" s="287">
        <v>150000</v>
      </c>
      <c r="I73" s="287"/>
      <c r="J73" s="287"/>
      <c r="K73" s="292"/>
      <c r="L73" s="288">
        <f t="shared" si="6"/>
        <v>0</v>
      </c>
      <c r="M73" s="294"/>
      <c r="N73" s="294"/>
      <c r="O73" s="294"/>
      <c r="P73" s="294"/>
      <c r="Q73" s="294">
        <f t="shared" si="9"/>
        <v>0</v>
      </c>
      <c r="R73" s="294"/>
      <c r="S73" s="291">
        <f t="shared" si="3"/>
        <v>150000</v>
      </c>
    </row>
    <row r="74" spans="1:19" s="262" customFormat="1" ht="15.75" x14ac:dyDescent="0.2">
      <c r="A74" s="281"/>
      <c r="B74" s="315"/>
      <c r="C74" s="293"/>
      <c r="D74" s="293"/>
      <c r="E74" s="293"/>
      <c r="F74" s="286"/>
      <c r="G74" s="292"/>
      <c r="H74" s="292"/>
      <c r="I74" s="287"/>
      <c r="J74" s="287"/>
      <c r="K74" s="287"/>
      <c r="L74" s="288">
        <f t="shared" si="6"/>
        <v>0</v>
      </c>
      <c r="M74" s="294"/>
      <c r="N74" s="294"/>
      <c r="O74" s="294"/>
      <c r="P74" s="294"/>
      <c r="Q74" s="294">
        <f t="shared" si="9"/>
        <v>0</v>
      </c>
      <c r="R74" s="294">
        <f>P74</f>
        <v>0</v>
      </c>
      <c r="S74" s="291">
        <f t="shared" si="3"/>
        <v>0</v>
      </c>
    </row>
    <row r="75" spans="1:19" s="262" customFormat="1" ht="47.25" hidden="1" x14ac:dyDescent="0.2">
      <c r="A75" s="281"/>
      <c r="B75" s="315" t="s">
        <v>441</v>
      </c>
      <c r="C75" s="293"/>
      <c r="D75" s="293" t="s">
        <v>442</v>
      </c>
      <c r="E75" s="293" t="s">
        <v>25</v>
      </c>
      <c r="F75" s="286" t="s">
        <v>443</v>
      </c>
      <c r="G75" s="285">
        <f t="shared" si="7"/>
        <v>0</v>
      </c>
      <c r="H75" s="325"/>
      <c r="I75" s="287"/>
      <c r="J75" s="287"/>
      <c r="K75" s="287"/>
      <c r="L75" s="288">
        <f t="shared" si="6"/>
        <v>0</v>
      </c>
      <c r="M75" s="294"/>
      <c r="N75" s="294"/>
      <c r="O75" s="294"/>
      <c r="P75" s="294"/>
      <c r="Q75" s="294">
        <f t="shared" si="9"/>
        <v>0</v>
      </c>
      <c r="R75" s="294">
        <f>P75</f>
        <v>0</v>
      </c>
      <c r="S75" s="291">
        <f t="shared" si="3"/>
        <v>0</v>
      </c>
    </row>
    <row r="76" spans="1:19" s="262" customFormat="1" ht="31.5" hidden="1" x14ac:dyDescent="0.2">
      <c r="A76" s="281"/>
      <c r="B76" s="315"/>
      <c r="C76" s="293"/>
      <c r="D76" s="293"/>
      <c r="E76" s="293"/>
      <c r="F76" s="286" t="s">
        <v>444</v>
      </c>
      <c r="G76" s="285">
        <f t="shared" si="7"/>
        <v>0</v>
      </c>
      <c r="H76" s="325"/>
      <c r="I76" s="287"/>
      <c r="J76" s="287"/>
      <c r="K76" s="287"/>
      <c r="L76" s="288">
        <f t="shared" si="6"/>
        <v>0</v>
      </c>
      <c r="M76" s="294"/>
      <c r="N76" s="294"/>
      <c r="O76" s="294"/>
      <c r="P76" s="294"/>
      <c r="Q76" s="294">
        <f t="shared" si="9"/>
        <v>0</v>
      </c>
      <c r="R76" s="294"/>
      <c r="S76" s="291">
        <f t="shared" si="3"/>
        <v>0</v>
      </c>
    </row>
    <row r="77" spans="1:19" s="262" customFormat="1" ht="15" hidden="1" customHeight="1" x14ac:dyDescent="0.2">
      <c r="A77" s="281"/>
      <c r="B77" s="326" t="s">
        <v>18</v>
      </c>
      <c r="C77" s="293"/>
      <c r="D77" s="293"/>
      <c r="E77" s="293"/>
      <c r="F77" s="327"/>
      <c r="G77" s="285">
        <f t="shared" si="7"/>
        <v>0</v>
      </c>
      <c r="H77" s="287"/>
      <c r="I77" s="287"/>
      <c r="J77" s="287"/>
      <c r="K77" s="287"/>
      <c r="L77" s="288">
        <f t="shared" si="6"/>
        <v>0</v>
      </c>
      <c r="M77" s="294"/>
      <c r="N77" s="294"/>
      <c r="O77" s="294"/>
      <c r="P77" s="294"/>
      <c r="Q77" s="294">
        <f t="shared" si="9"/>
        <v>0</v>
      </c>
      <c r="R77" s="294">
        <f>P77</f>
        <v>0</v>
      </c>
      <c r="S77" s="291">
        <f t="shared" si="3"/>
        <v>0</v>
      </c>
    </row>
    <row r="78" spans="1:19" s="262" customFormat="1" ht="15" hidden="1" customHeight="1" x14ac:dyDescent="0.2">
      <c r="A78" s="281"/>
      <c r="B78" s="326" t="s">
        <v>445</v>
      </c>
      <c r="C78" s="293"/>
      <c r="D78" s="293"/>
      <c r="E78" s="293"/>
      <c r="F78" s="327"/>
      <c r="G78" s="285">
        <f t="shared" si="7"/>
        <v>0</v>
      </c>
      <c r="H78" s="287"/>
      <c r="I78" s="287"/>
      <c r="J78" s="287"/>
      <c r="K78" s="287"/>
      <c r="L78" s="288">
        <f t="shared" si="6"/>
        <v>0</v>
      </c>
      <c r="M78" s="294"/>
      <c r="N78" s="294"/>
      <c r="O78" s="294"/>
      <c r="P78" s="294"/>
      <c r="Q78" s="294">
        <f t="shared" si="9"/>
        <v>0</v>
      </c>
      <c r="R78" s="294"/>
      <c r="S78" s="291">
        <f t="shared" si="3"/>
        <v>0</v>
      </c>
    </row>
    <row r="79" spans="1:19" s="262" customFormat="1" ht="15" hidden="1" customHeight="1" x14ac:dyDescent="0.2">
      <c r="A79" s="281"/>
      <c r="B79" s="326"/>
      <c r="C79" s="293"/>
      <c r="D79" s="293"/>
      <c r="E79" s="293"/>
      <c r="F79" s="327"/>
      <c r="G79" s="285">
        <f t="shared" si="7"/>
        <v>0</v>
      </c>
      <c r="H79" s="287"/>
      <c r="I79" s="287"/>
      <c r="J79" s="287"/>
      <c r="K79" s="287"/>
      <c r="L79" s="288">
        <f t="shared" si="6"/>
        <v>0</v>
      </c>
      <c r="M79" s="294"/>
      <c r="N79" s="294"/>
      <c r="O79" s="294"/>
      <c r="P79" s="294"/>
      <c r="Q79" s="294">
        <f t="shared" si="9"/>
        <v>0</v>
      </c>
      <c r="R79" s="294"/>
      <c r="S79" s="291">
        <f t="shared" si="3"/>
        <v>0</v>
      </c>
    </row>
    <row r="80" spans="1:19" s="262" customFormat="1" ht="15" hidden="1" customHeight="1" x14ac:dyDescent="0.2">
      <c r="A80" s="281"/>
      <c r="B80" s="326"/>
      <c r="C80" s="293"/>
      <c r="D80" s="293"/>
      <c r="E80" s="293"/>
      <c r="F80" s="327"/>
      <c r="G80" s="285">
        <f t="shared" si="7"/>
        <v>0</v>
      </c>
      <c r="H80" s="287"/>
      <c r="I80" s="287"/>
      <c r="J80" s="287"/>
      <c r="K80" s="287"/>
      <c r="L80" s="288">
        <f t="shared" si="6"/>
        <v>0</v>
      </c>
      <c r="M80" s="294"/>
      <c r="N80" s="294"/>
      <c r="O80" s="294"/>
      <c r="P80" s="294"/>
      <c r="Q80" s="294">
        <f t="shared" si="9"/>
        <v>0</v>
      </c>
      <c r="R80" s="294"/>
      <c r="S80" s="291">
        <f t="shared" si="3"/>
        <v>0</v>
      </c>
    </row>
    <row r="81" spans="1:20" s="262" customFormat="1" ht="15" hidden="1" customHeight="1" x14ac:dyDescent="0.2">
      <c r="A81" s="281"/>
      <c r="B81" s="328"/>
      <c r="C81" s="296"/>
      <c r="D81" s="296" t="s">
        <v>298</v>
      </c>
      <c r="E81" s="296"/>
      <c r="F81" s="329"/>
      <c r="G81" s="299">
        <f>SUM(G18:G80)-G19-G30-G51</f>
        <v>39254041</v>
      </c>
      <c r="H81" s="299">
        <f t="shared" ref="H81:S81" si="10">SUM(H18:H80)-H19-H30-H51</f>
        <v>39202041</v>
      </c>
      <c r="I81" s="299">
        <f t="shared" si="10"/>
        <v>22348484</v>
      </c>
      <c r="J81" s="299">
        <f t="shared" si="10"/>
        <v>1891526</v>
      </c>
      <c r="K81" s="299">
        <f t="shared" si="10"/>
        <v>52000</v>
      </c>
      <c r="L81" s="299">
        <f t="shared" si="10"/>
        <v>239300</v>
      </c>
      <c r="M81" s="299">
        <f t="shared" si="10"/>
        <v>100000</v>
      </c>
      <c r="N81" s="299">
        <f t="shared" si="10"/>
        <v>0</v>
      </c>
      <c r="O81" s="299">
        <f t="shared" si="10"/>
        <v>139300</v>
      </c>
      <c r="P81" s="299">
        <f t="shared" si="10"/>
        <v>0</v>
      </c>
      <c r="Q81" s="299">
        <f t="shared" si="10"/>
        <v>0</v>
      </c>
      <c r="R81" s="299">
        <f t="shared" si="10"/>
        <v>100000</v>
      </c>
      <c r="S81" s="299">
        <f t="shared" si="10"/>
        <v>39493341</v>
      </c>
    </row>
    <row r="82" spans="1:20" s="262" customFormat="1" ht="15.75" hidden="1" x14ac:dyDescent="0.2">
      <c r="A82" s="281"/>
      <c r="B82" s="330"/>
      <c r="C82" s="293"/>
      <c r="D82" s="293"/>
      <c r="E82" s="293"/>
      <c r="F82" s="286"/>
      <c r="G82" s="287">
        <f>G14-G81</f>
        <v>0</v>
      </c>
      <c r="H82" s="287">
        <f>H14-H81</f>
        <v>0</v>
      </c>
      <c r="I82" s="287">
        <f t="shared" ref="I82:R82" si="11">I14-I81</f>
        <v>0</v>
      </c>
      <c r="J82" s="287">
        <f t="shared" si="11"/>
        <v>0</v>
      </c>
      <c r="K82" s="287">
        <f t="shared" si="11"/>
        <v>0</v>
      </c>
      <c r="L82" s="287">
        <f t="shared" si="11"/>
        <v>0</v>
      </c>
      <c r="M82" s="287">
        <f t="shared" si="11"/>
        <v>0</v>
      </c>
      <c r="N82" s="287">
        <f t="shared" si="11"/>
        <v>0</v>
      </c>
      <c r="O82" s="287">
        <f t="shared" si="11"/>
        <v>0</v>
      </c>
      <c r="P82" s="287">
        <f t="shared" si="11"/>
        <v>0</v>
      </c>
      <c r="Q82" s="287">
        <f t="shared" si="11"/>
        <v>0</v>
      </c>
      <c r="R82" s="287">
        <f t="shared" si="11"/>
        <v>0</v>
      </c>
      <c r="S82" s="291">
        <f t="shared" si="3"/>
        <v>0</v>
      </c>
    </row>
    <row r="83" spans="1:20" s="262" customFormat="1" ht="31.5" x14ac:dyDescent="0.2">
      <c r="A83" s="281"/>
      <c r="B83" s="282" t="s">
        <v>142</v>
      </c>
      <c r="C83" s="293"/>
      <c r="D83" s="293"/>
      <c r="E83" s="293"/>
      <c r="F83" s="284" t="s">
        <v>446</v>
      </c>
      <c r="G83" s="285">
        <f>G86+G84</f>
        <v>116570000</v>
      </c>
      <c r="H83" s="285">
        <f>H86+H84</f>
        <v>116570000</v>
      </c>
      <c r="I83" s="285">
        <f t="shared" ref="I83:S83" si="12">I86+I84</f>
        <v>85032913</v>
      </c>
      <c r="J83" s="285">
        <f t="shared" si="12"/>
        <v>4765032</v>
      </c>
      <c r="K83" s="285">
        <f t="shared" si="12"/>
        <v>0</v>
      </c>
      <c r="L83" s="285">
        <f t="shared" si="12"/>
        <v>1837229</v>
      </c>
      <c r="M83" s="285">
        <f t="shared" si="12"/>
        <v>208566</v>
      </c>
      <c r="N83" s="285">
        <f t="shared" si="12"/>
        <v>208566</v>
      </c>
      <c r="O83" s="285">
        <f t="shared" si="12"/>
        <v>1628663</v>
      </c>
      <c r="P83" s="285">
        <f t="shared" si="12"/>
        <v>165000</v>
      </c>
      <c r="Q83" s="285">
        <f t="shared" si="12"/>
        <v>15727</v>
      </c>
      <c r="R83" s="285">
        <f t="shared" si="12"/>
        <v>208566</v>
      </c>
      <c r="S83" s="285">
        <f t="shared" si="12"/>
        <v>118407229</v>
      </c>
    </row>
    <row r="84" spans="1:20" s="262" customFormat="1" ht="15.75" hidden="1" x14ac:dyDescent="0.2">
      <c r="A84" s="281"/>
      <c r="B84" s="282" t="s">
        <v>447</v>
      </c>
      <c r="C84" s="293"/>
      <c r="D84" s="293" t="s">
        <v>448</v>
      </c>
      <c r="E84" s="293"/>
      <c r="F84" s="284" t="s">
        <v>449</v>
      </c>
      <c r="G84" s="285">
        <f>G85</f>
        <v>0</v>
      </c>
      <c r="H84" s="285">
        <f>H85</f>
        <v>0</v>
      </c>
      <c r="I84" s="285">
        <f t="shared" ref="I84:S84" si="13">I85</f>
        <v>0</v>
      </c>
      <c r="J84" s="285">
        <f t="shared" si="13"/>
        <v>0</v>
      </c>
      <c r="K84" s="285">
        <f t="shared" si="13"/>
        <v>0</v>
      </c>
      <c r="L84" s="285">
        <f t="shared" si="13"/>
        <v>0</v>
      </c>
      <c r="M84" s="285">
        <f t="shared" si="13"/>
        <v>0</v>
      </c>
      <c r="N84" s="285">
        <f t="shared" si="13"/>
        <v>0</v>
      </c>
      <c r="O84" s="285">
        <f t="shared" si="13"/>
        <v>0</v>
      </c>
      <c r="P84" s="285">
        <f t="shared" si="13"/>
        <v>0</v>
      </c>
      <c r="Q84" s="285">
        <f t="shared" si="13"/>
        <v>0</v>
      </c>
      <c r="R84" s="285">
        <f t="shared" si="13"/>
        <v>0</v>
      </c>
      <c r="S84" s="285">
        <f t="shared" si="13"/>
        <v>0</v>
      </c>
    </row>
    <row r="85" spans="1:20" s="262" customFormat="1" ht="15.75" hidden="1" x14ac:dyDescent="0.2">
      <c r="A85" s="281"/>
      <c r="B85" s="330"/>
      <c r="C85" s="293"/>
      <c r="D85" s="331"/>
      <c r="E85" s="331"/>
      <c r="F85" s="332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91"/>
    </row>
    <row r="86" spans="1:20" s="262" customFormat="1" ht="31.5" x14ac:dyDescent="0.2">
      <c r="A86" s="281"/>
      <c r="B86" s="282" t="s">
        <v>447</v>
      </c>
      <c r="C86" s="293"/>
      <c r="D86" s="293"/>
      <c r="E86" s="293"/>
      <c r="F86" s="284" t="s">
        <v>446</v>
      </c>
      <c r="G86" s="285">
        <f t="shared" ref="G86:M86" si="14">G87+G91+G93+G96+G97+G98+G102+G99+G101+G103+G105+G90+G94+G104+G106+G107</f>
        <v>116570000</v>
      </c>
      <c r="H86" s="285">
        <f t="shared" si="14"/>
        <v>116570000</v>
      </c>
      <c r="I86" s="285">
        <f t="shared" si="14"/>
        <v>85032913</v>
      </c>
      <c r="J86" s="285">
        <f t="shared" si="14"/>
        <v>4765032</v>
      </c>
      <c r="K86" s="285">
        <f t="shared" si="14"/>
        <v>0</v>
      </c>
      <c r="L86" s="285">
        <f t="shared" si="14"/>
        <v>1837229</v>
      </c>
      <c r="M86" s="285">
        <f t="shared" si="14"/>
        <v>208566</v>
      </c>
      <c r="N86" s="285">
        <f t="shared" ref="N86:S86" si="15">N87+N91+N93+N96+N97+N98+N102+N99+N101+N103+N105+N90+N94+N104+N106+N107</f>
        <v>208566</v>
      </c>
      <c r="O86" s="285">
        <f t="shared" si="15"/>
        <v>1628663</v>
      </c>
      <c r="P86" s="285">
        <f t="shared" si="15"/>
        <v>165000</v>
      </c>
      <c r="Q86" s="285">
        <f t="shared" si="15"/>
        <v>15727</v>
      </c>
      <c r="R86" s="285">
        <f t="shared" si="15"/>
        <v>208566</v>
      </c>
      <c r="S86" s="285">
        <f t="shared" si="15"/>
        <v>118407229</v>
      </c>
      <c r="T86" s="333">
        <f>I86+P86</f>
        <v>85197913</v>
      </c>
    </row>
    <row r="87" spans="1:20" s="262" customFormat="1" ht="47.25" x14ac:dyDescent="0.2">
      <c r="A87" s="281"/>
      <c r="B87" s="330" t="s">
        <v>450</v>
      </c>
      <c r="C87" s="293"/>
      <c r="D87" s="331" t="s">
        <v>451</v>
      </c>
      <c r="E87" s="331" t="s">
        <v>20</v>
      </c>
      <c r="F87" s="332" t="s">
        <v>452</v>
      </c>
      <c r="G87" s="285">
        <f>H87+K87</f>
        <v>770000</v>
      </c>
      <c r="H87" s="285">
        <v>770000</v>
      </c>
      <c r="I87" s="285">
        <v>560000</v>
      </c>
      <c r="J87" s="285">
        <v>30000</v>
      </c>
      <c r="K87" s="285"/>
      <c r="L87" s="285"/>
      <c r="M87" s="285"/>
      <c r="N87" s="285"/>
      <c r="O87" s="285"/>
      <c r="P87" s="285"/>
      <c r="Q87" s="285"/>
      <c r="R87" s="285"/>
      <c r="S87" s="291">
        <f>G87+L87</f>
        <v>770000</v>
      </c>
      <c r="T87" s="262">
        <f>T86/S86*100</f>
        <v>71.953303628108728</v>
      </c>
    </row>
    <row r="88" spans="1:20" s="262" customFormat="1" ht="63" hidden="1" x14ac:dyDescent="0.2">
      <c r="A88" s="281"/>
      <c r="B88" s="282"/>
      <c r="C88" s="293"/>
      <c r="D88" s="293"/>
      <c r="E88" s="293"/>
      <c r="F88" s="286" t="s">
        <v>453</v>
      </c>
      <c r="G88" s="285"/>
      <c r="H88" s="285"/>
      <c r="I88" s="285"/>
      <c r="J88" s="285">
        <f>J100</f>
        <v>0</v>
      </c>
      <c r="K88" s="287"/>
      <c r="L88" s="310">
        <f t="shared" si="6"/>
        <v>0</v>
      </c>
      <c r="M88" s="285">
        <f t="shared" ref="M88:R88" si="16">M104</f>
        <v>0</v>
      </c>
      <c r="N88" s="285">
        <f t="shared" si="16"/>
        <v>0</v>
      </c>
      <c r="O88" s="285">
        <f t="shared" si="16"/>
        <v>0</v>
      </c>
      <c r="P88" s="285">
        <f t="shared" si="16"/>
        <v>0</v>
      </c>
      <c r="Q88" s="285">
        <f t="shared" si="16"/>
        <v>0</v>
      </c>
      <c r="R88" s="285">
        <f t="shared" si="16"/>
        <v>0</v>
      </c>
      <c r="S88" s="291">
        <f t="shared" si="3"/>
        <v>0</v>
      </c>
    </row>
    <row r="89" spans="1:20" s="262" customFormat="1" ht="78.75" hidden="1" x14ac:dyDescent="0.2">
      <c r="A89" s="281"/>
      <c r="B89" s="282"/>
      <c r="C89" s="293"/>
      <c r="D89" s="293"/>
      <c r="E89" s="293"/>
      <c r="F89" s="286" t="s">
        <v>454</v>
      </c>
      <c r="G89" s="285">
        <f t="shared" ref="G89:R89" si="17">G95+G92</f>
        <v>0</v>
      </c>
      <c r="H89" s="285">
        <f t="shared" si="17"/>
        <v>0</v>
      </c>
      <c r="I89" s="285">
        <f t="shared" si="17"/>
        <v>0</v>
      </c>
      <c r="J89" s="285">
        <f t="shared" si="17"/>
        <v>0</v>
      </c>
      <c r="K89" s="285">
        <f t="shared" si="17"/>
        <v>0</v>
      </c>
      <c r="L89" s="285">
        <f t="shared" si="17"/>
        <v>0</v>
      </c>
      <c r="M89" s="285">
        <f t="shared" si="17"/>
        <v>0</v>
      </c>
      <c r="N89" s="285">
        <f t="shared" si="17"/>
        <v>0</v>
      </c>
      <c r="O89" s="285">
        <f t="shared" si="17"/>
        <v>0</v>
      </c>
      <c r="P89" s="285">
        <f t="shared" si="17"/>
        <v>0</v>
      </c>
      <c r="Q89" s="285">
        <f t="shared" si="17"/>
        <v>0</v>
      </c>
      <c r="R89" s="285">
        <f t="shared" si="17"/>
        <v>0</v>
      </c>
      <c r="S89" s="291">
        <f t="shared" si="3"/>
        <v>0</v>
      </c>
    </row>
    <row r="90" spans="1:20" s="262" customFormat="1" ht="15.75" hidden="1" x14ac:dyDescent="0.2">
      <c r="A90" s="281"/>
      <c r="B90" s="330"/>
      <c r="C90" s="293"/>
      <c r="D90" s="331"/>
      <c r="E90" s="331"/>
      <c r="F90" s="332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91">
        <f t="shared" si="3"/>
        <v>0</v>
      </c>
    </row>
    <row r="91" spans="1:20" s="262" customFormat="1" ht="15.75" x14ac:dyDescent="0.2">
      <c r="A91" s="281"/>
      <c r="B91" s="330" t="s">
        <v>144</v>
      </c>
      <c r="C91" s="293"/>
      <c r="D91" s="320" t="s">
        <v>54</v>
      </c>
      <c r="E91" s="320" t="s">
        <v>145</v>
      </c>
      <c r="F91" s="286" t="s">
        <v>455</v>
      </c>
      <c r="G91" s="285">
        <f t="shared" ref="G91:G97" si="18">H91+K91</f>
        <v>29564261</v>
      </c>
      <c r="H91" s="287">
        <f>29701267-137006</f>
        <v>29564261</v>
      </c>
      <c r="I91" s="287">
        <f>20803306-112300</f>
        <v>20691006</v>
      </c>
      <c r="J91" s="287">
        <v>1928109</v>
      </c>
      <c r="K91" s="287"/>
      <c r="L91" s="310">
        <f t="shared" si="6"/>
        <v>1300000</v>
      </c>
      <c r="M91" s="292"/>
      <c r="N91" s="292"/>
      <c r="O91" s="292">
        <v>1300000</v>
      </c>
      <c r="P91" s="292"/>
      <c r="Q91" s="292"/>
      <c r="R91" s="292"/>
      <c r="S91" s="291">
        <f t="shared" si="3"/>
        <v>30864261</v>
      </c>
    </row>
    <row r="92" spans="1:20" s="262" customFormat="1" ht="78.75" hidden="1" x14ac:dyDescent="0.2">
      <c r="A92" s="281"/>
      <c r="B92" s="330"/>
      <c r="C92" s="293"/>
      <c r="D92" s="320"/>
      <c r="E92" s="320"/>
      <c r="F92" s="286" t="s">
        <v>454</v>
      </c>
      <c r="G92" s="285">
        <f>H92+K92</f>
        <v>0</v>
      </c>
      <c r="H92" s="334"/>
      <c r="I92" s="287"/>
      <c r="J92" s="287"/>
      <c r="K92" s="287"/>
      <c r="L92" s="310">
        <f t="shared" si="6"/>
        <v>0</v>
      </c>
      <c r="M92" s="292"/>
      <c r="N92" s="292"/>
      <c r="O92" s="292"/>
      <c r="P92" s="292"/>
      <c r="Q92" s="292"/>
      <c r="R92" s="292"/>
      <c r="S92" s="291">
        <f t="shared" si="3"/>
        <v>0</v>
      </c>
    </row>
    <row r="93" spans="1:20" s="262" customFormat="1" ht="31.5" x14ac:dyDescent="0.2">
      <c r="A93" s="281"/>
      <c r="B93" s="315" t="s">
        <v>147</v>
      </c>
      <c r="C93" s="320"/>
      <c r="D93" s="320" t="s">
        <v>148</v>
      </c>
      <c r="E93" s="320" t="s">
        <v>149</v>
      </c>
      <c r="F93" s="286" t="s">
        <v>456</v>
      </c>
      <c r="G93" s="285">
        <f t="shared" si="18"/>
        <v>21866553</v>
      </c>
      <c r="H93" s="287">
        <f>70796466-48655900-274013</f>
        <v>21866553</v>
      </c>
      <c r="I93" s="287">
        <f>52915051-39881885-224601</f>
        <v>12808565</v>
      </c>
      <c r="J93" s="292">
        <v>2106516</v>
      </c>
      <c r="K93" s="287"/>
      <c r="L93" s="310">
        <f t="shared" si="6"/>
        <v>58556</v>
      </c>
      <c r="M93" s="292"/>
      <c r="N93" s="292"/>
      <c r="O93" s="292">
        <v>58556</v>
      </c>
      <c r="P93" s="292"/>
      <c r="Q93" s="292"/>
      <c r="R93" s="292"/>
      <c r="S93" s="291">
        <f t="shared" si="3"/>
        <v>21925109</v>
      </c>
    </row>
    <row r="94" spans="1:20" s="262" customFormat="1" ht="31.5" x14ac:dyDescent="0.2">
      <c r="A94" s="281"/>
      <c r="B94" s="313" t="s">
        <v>457</v>
      </c>
      <c r="C94" s="335"/>
      <c r="D94" s="335" t="s">
        <v>458</v>
      </c>
      <c r="E94" s="335" t="s">
        <v>149</v>
      </c>
      <c r="F94" s="309" t="s">
        <v>456</v>
      </c>
      <c r="G94" s="310">
        <f t="shared" si="18"/>
        <v>48655900</v>
      </c>
      <c r="H94" s="336">
        <v>48655900</v>
      </c>
      <c r="I94" s="292">
        <v>39881885</v>
      </c>
      <c r="J94" s="287"/>
      <c r="K94" s="287"/>
      <c r="L94" s="310">
        <f t="shared" si="6"/>
        <v>0</v>
      </c>
      <c r="M94" s="292"/>
      <c r="N94" s="292"/>
      <c r="O94" s="292"/>
      <c r="P94" s="292"/>
      <c r="Q94" s="292"/>
      <c r="R94" s="292"/>
      <c r="S94" s="291">
        <f t="shared" si="3"/>
        <v>48655900</v>
      </c>
    </row>
    <row r="95" spans="1:20" s="262" customFormat="1" ht="78.75" hidden="1" x14ac:dyDescent="0.2">
      <c r="A95" s="281"/>
      <c r="B95" s="315"/>
      <c r="C95" s="320"/>
      <c r="D95" s="320"/>
      <c r="E95" s="320"/>
      <c r="F95" s="286" t="s">
        <v>454</v>
      </c>
      <c r="G95" s="285">
        <f t="shared" si="18"/>
        <v>0</v>
      </c>
      <c r="H95" s="334"/>
      <c r="I95" s="287"/>
      <c r="J95" s="287"/>
      <c r="K95" s="287"/>
      <c r="L95" s="310">
        <f>O95+M95</f>
        <v>0</v>
      </c>
      <c r="M95" s="292"/>
      <c r="N95" s="292"/>
      <c r="O95" s="292"/>
      <c r="P95" s="292"/>
      <c r="Q95" s="292"/>
      <c r="R95" s="292"/>
      <c r="S95" s="291">
        <f t="shared" si="3"/>
        <v>0</v>
      </c>
    </row>
    <row r="96" spans="1:20" s="262" customFormat="1" ht="47.25" x14ac:dyDescent="0.2">
      <c r="A96" s="281"/>
      <c r="B96" s="315" t="s">
        <v>151</v>
      </c>
      <c r="C96" s="320"/>
      <c r="D96" s="320" t="s">
        <v>30</v>
      </c>
      <c r="E96" s="320" t="s">
        <v>152</v>
      </c>
      <c r="F96" s="286" t="s">
        <v>153</v>
      </c>
      <c r="G96" s="285">
        <f t="shared" si="18"/>
        <v>5791362</v>
      </c>
      <c r="H96" s="287">
        <v>5791362</v>
      </c>
      <c r="I96" s="287">
        <v>4319255</v>
      </c>
      <c r="J96" s="287">
        <v>347371</v>
      </c>
      <c r="K96" s="287"/>
      <c r="L96" s="310">
        <f t="shared" si="6"/>
        <v>10080</v>
      </c>
      <c r="M96" s="292"/>
      <c r="N96" s="292"/>
      <c r="O96" s="292">
        <v>10080</v>
      </c>
      <c r="P96" s="292"/>
      <c r="Q96" s="292"/>
      <c r="R96" s="292"/>
      <c r="S96" s="291">
        <f t="shared" si="3"/>
        <v>5801442</v>
      </c>
    </row>
    <row r="97" spans="1:20" s="262" customFormat="1" ht="31.5" hidden="1" x14ac:dyDescent="0.2">
      <c r="A97" s="281"/>
      <c r="B97" s="315" t="s">
        <v>459</v>
      </c>
      <c r="C97" s="320"/>
      <c r="D97" s="320" t="s">
        <v>460</v>
      </c>
      <c r="E97" s="320" t="s">
        <v>156</v>
      </c>
      <c r="F97" s="286" t="s">
        <v>461</v>
      </c>
      <c r="G97" s="285">
        <f t="shared" si="18"/>
        <v>0</v>
      </c>
      <c r="H97" s="287"/>
      <c r="I97" s="287"/>
      <c r="J97" s="287"/>
      <c r="K97" s="287"/>
      <c r="L97" s="310">
        <f t="shared" si="6"/>
        <v>0</v>
      </c>
      <c r="M97" s="292"/>
      <c r="N97" s="292"/>
      <c r="O97" s="292"/>
      <c r="P97" s="292"/>
      <c r="Q97" s="292"/>
      <c r="R97" s="292"/>
      <c r="S97" s="291">
        <f t="shared" si="3"/>
        <v>0</v>
      </c>
    </row>
    <row r="98" spans="1:20" s="262" customFormat="1" ht="15.75" hidden="1" x14ac:dyDescent="0.2">
      <c r="A98" s="281"/>
      <c r="B98" s="319" t="s">
        <v>462</v>
      </c>
      <c r="C98" s="320"/>
      <c r="D98" s="320"/>
      <c r="E98" s="320"/>
      <c r="F98" s="332" t="s">
        <v>463</v>
      </c>
      <c r="G98" s="310"/>
      <c r="H98" s="310"/>
      <c r="I98" s="310"/>
      <c r="J98" s="310"/>
      <c r="K98" s="310"/>
      <c r="L98" s="310">
        <f t="shared" si="6"/>
        <v>0</v>
      </c>
      <c r="M98" s="310"/>
      <c r="N98" s="310"/>
      <c r="O98" s="310"/>
      <c r="P98" s="310"/>
      <c r="Q98" s="310"/>
      <c r="R98" s="310"/>
      <c r="S98" s="291">
        <f t="shared" si="3"/>
        <v>0</v>
      </c>
    </row>
    <row r="99" spans="1:20" s="262" customFormat="1" ht="31.5" x14ac:dyDescent="0.2">
      <c r="A99" s="281"/>
      <c r="B99" s="319" t="s">
        <v>154</v>
      </c>
      <c r="C99" s="320"/>
      <c r="D99" s="320" t="s">
        <v>155</v>
      </c>
      <c r="E99" s="320" t="s">
        <v>156</v>
      </c>
      <c r="F99" s="332" t="s">
        <v>157</v>
      </c>
      <c r="G99" s="310">
        <f t="shared" ref="G99:G105" si="19">H99+K99</f>
        <v>7220788</v>
      </c>
      <c r="H99" s="292">
        <v>7220788</v>
      </c>
      <c r="I99" s="292">
        <v>5161170</v>
      </c>
      <c r="J99" s="292">
        <v>340536</v>
      </c>
      <c r="K99" s="292"/>
      <c r="L99" s="310">
        <f t="shared" si="6"/>
        <v>260027</v>
      </c>
      <c r="M99" s="292"/>
      <c r="N99" s="292"/>
      <c r="O99" s="292">
        <v>260027</v>
      </c>
      <c r="P99" s="292">
        <v>165000</v>
      </c>
      <c r="Q99" s="292">
        <v>15727</v>
      </c>
      <c r="R99" s="292"/>
      <c r="S99" s="291">
        <f t="shared" ref="S99:S123" si="20">G99+L99</f>
        <v>7480815</v>
      </c>
    </row>
    <row r="100" spans="1:20" s="262" customFormat="1" ht="63" hidden="1" x14ac:dyDescent="0.2">
      <c r="A100" s="281"/>
      <c r="B100" s="319"/>
      <c r="C100" s="320"/>
      <c r="D100" s="320"/>
      <c r="E100" s="320"/>
      <c r="F100" s="286" t="s">
        <v>453</v>
      </c>
      <c r="G100" s="310">
        <f t="shared" si="19"/>
        <v>0</v>
      </c>
      <c r="H100" s="310"/>
      <c r="I100" s="310"/>
      <c r="J100" s="310"/>
      <c r="K100" s="292"/>
      <c r="L100" s="310">
        <f t="shared" si="6"/>
        <v>0</v>
      </c>
      <c r="M100" s="292"/>
      <c r="N100" s="292"/>
      <c r="O100" s="292"/>
      <c r="P100" s="292"/>
      <c r="Q100" s="292"/>
      <c r="R100" s="292"/>
      <c r="S100" s="291">
        <f t="shared" si="20"/>
        <v>0</v>
      </c>
    </row>
    <row r="101" spans="1:20" s="262" customFormat="1" ht="15.75" x14ac:dyDescent="0.2">
      <c r="A101" s="281"/>
      <c r="B101" s="319" t="s">
        <v>158</v>
      </c>
      <c r="C101" s="320"/>
      <c r="D101" s="320" t="s">
        <v>159</v>
      </c>
      <c r="E101" s="320" t="s">
        <v>156</v>
      </c>
      <c r="F101" s="332" t="s">
        <v>160</v>
      </c>
      <c r="G101" s="310">
        <f t="shared" si="19"/>
        <v>455178</v>
      </c>
      <c r="H101" s="292">
        <v>455178</v>
      </c>
      <c r="I101" s="292"/>
      <c r="J101" s="292"/>
      <c r="K101" s="292"/>
      <c r="L101" s="310">
        <f t="shared" si="6"/>
        <v>0</v>
      </c>
      <c r="M101" s="292"/>
      <c r="N101" s="292"/>
      <c r="O101" s="292"/>
      <c r="P101" s="292"/>
      <c r="Q101" s="292"/>
      <c r="R101" s="292"/>
      <c r="S101" s="291">
        <f t="shared" si="20"/>
        <v>455178</v>
      </c>
    </row>
    <row r="102" spans="1:20" s="262" customFormat="1" ht="15.75" hidden="1" x14ac:dyDescent="0.2">
      <c r="A102" s="281"/>
      <c r="B102" s="315"/>
      <c r="C102" s="320"/>
      <c r="D102" s="293"/>
      <c r="E102" s="293"/>
      <c r="F102" s="286"/>
      <c r="G102" s="310">
        <f t="shared" si="19"/>
        <v>0</v>
      </c>
      <c r="H102" s="287"/>
      <c r="I102" s="287"/>
      <c r="J102" s="287"/>
      <c r="K102" s="287"/>
      <c r="L102" s="310">
        <f t="shared" si="6"/>
        <v>0</v>
      </c>
      <c r="M102" s="292"/>
      <c r="N102" s="292"/>
      <c r="O102" s="292"/>
      <c r="P102" s="292"/>
      <c r="Q102" s="292"/>
      <c r="R102" s="292"/>
      <c r="S102" s="291">
        <f t="shared" si="20"/>
        <v>0</v>
      </c>
    </row>
    <row r="103" spans="1:20" s="262" customFormat="1" ht="31.5" x14ac:dyDescent="0.2">
      <c r="A103" s="281"/>
      <c r="B103" s="315" t="s">
        <v>464</v>
      </c>
      <c r="C103" s="320"/>
      <c r="D103" s="320" t="s">
        <v>465</v>
      </c>
      <c r="E103" s="320" t="s">
        <v>156</v>
      </c>
      <c r="F103" s="332" t="s">
        <v>466</v>
      </c>
      <c r="G103" s="310">
        <f t="shared" si="19"/>
        <v>20000</v>
      </c>
      <c r="H103" s="292">
        <f>20000+643230+141510-784740</f>
        <v>20000</v>
      </c>
      <c r="I103" s="292"/>
      <c r="J103" s="287"/>
      <c r="K103" s="287"/>
      <c r="L103" s="310"/>
      <c r="M103" s="292"/>
      <c r="N103" s="292"/>
      <c r="O103" s="292"/>
      <c r="P103" s="292"/>
      <c r="Q103" s="292"/>
      <c r="R103" s="292"/>
      <c r="S103" s="291">
        <f t="shared" si="20"/>
        <v>20000</v>
      </c>
    </row>
    <row r="104" spans="1:20" s="262" customFormat="1" ht="31.5" x14ac:dyDescent="0.2">
      <c r="A104" s="281"/>
      <c r="B104" s="313" t="s">
        <v>467</v>
      </c>
      <c r="C104" s="335"/>
      <c r="D104" s="335" t="s">
        <v>468</v>
      </c>
      <c r="E104" s="335" t="s">
        <v>156</v>
      </c>
      <c r="F104" s="309" t="s">
        <v>469</v>
      </c>
      <c r="G104" s="312">
        <f t="shared" si="19"/>
        <v>784740</v>
      </c>
      <c r="H104" s="305">
        <f>643230+141510</f>
        <v>784740</v>
      </c>
      <c r="I104" s="305">
        <v>643230</v>
      </c>
      <c r="J104" s="287"/>
      <c r="K104" s="287"/>
      <c r="L104" s="310"/>
      <c r="M104" s="292"/>
      <c r="N104" s="292"/>
      <c r="O104" s="292"/>
      <c r="P104" s="292"/>
      <c r="Q104" s="292"/>
      <c r="R104" s="292"/>
      <c r="S104" s="291">
        <f t="shared" si="20"/>
        <v>784740</v>
      </c>
    </row>
    <row r="105" spans="1:20" s="262" customFormat="1" ht="31.5" x14ac:dyDescent="0.2">
      <c r="A105" s="281"/>
      <c r="B105" s="313" t="s">
        <v>462</v>
      </c>
      <c r="C105" s="335"/>
      <c r="D105" s="302" t="s">
        <v>470</v>
      </c>
      <c r="E105" s="302" t="s">
        <v>156</v>
      </c>
      <c r="F105" s="309" t="s">
        <v>471</v>
      </c>
      <c r="G105" s="312">
        <f t="shared" si="19"/>
        <v>835199</v>
      </c>
      <c r="H105" s="337">
        <v>835199</v>
      </c>
      <c r="I105" s="314">
        <v>630901</v>
      </c>
      <c r="J105" s="314">
        <v>12500</v>
      </c>
      <c r="K105" s="287"/>
      <c r="L105" s="310">
        <f>O105+M105</f>
        <v>0</v>
      </c>
      <c r="M105" s="292"/>
      <c r="N105" s="292"/>
      <c r="O105" s="292"/>
      <c r="P105" s="292"/>
      <c r="Q105" s="292"/>
      <c r="R105" s="292"/>
      <c r="S105" s="291">
        <f t="shared" si="20"/>
        <v>835199</v>
      </c>
    </row>
    <row r="106" spans="1:20" s="262" customFormat="1" ht="63" x14ac:dyDescent="0.2">
      <c r="A106" s="281"/>
      <c r="B106" s="313" t="s">
        <v>472</v>
      </c>
      <c r="C106" s="335"/>
      <c r="D106" s="302" t="s">
        <v>473</v>
      </c>
      <c r="E106" s="302" t="s">
        <v>156</v>
      </c>
      <c r="F106" s="309" t="s">
        <v>474</v>
      </c>
      <c r="G106" s="312">
        <f>H106+K106</f>
        <v>411019</v>
      </c>
      <c r="H106" s="337">
        <f>112300+24706+274013</f>
        <v>411019</v>
      </c>
      <c r="I106" s="314">
        <f>112300+224601</f>
        <v>336901</v>
      </c>
      <c r="J106" s="287"/>
      <c r="K106" s="287"/>
      <c r="L106" s="310">
        <f>O106+M106</f>
        <v>208566</v>
      </c>
      <c r="M106" s="292">
        <f>69522+139044</f>
        <v>208566</v>
      </c>
      <c r="N106" s="292">
        <f>69522+139044</f>
        <v>208566</v>
      </c>
      <c r="O106" s="292"/>
      <c r="P106" s="292"/>
      <c r="Q106" s="292"/>
      <c r="R106" s="292">
        <f>69522+139044</f>
        <v>208566</v>
      </c>
      <c r="S106" s="291">
        <f>G106+L106</f>
        <v>619585</v>
      </c>
    </row>
    <row r="107" spans="1:20" s="262" customFormat="1" ht="78.75" x14ac:dyDescent="0.2">
      <c r="A107" s="281"/>
      <c r="B107" s="313" t="s">
        <v>161</v>
      </c>
      <c r="C107" s="335"/>
      <c r="D107" s="302" t="s">
        <v>48</v>
      </c>
      <c r="E107" s="302" t="s">
        <v>40</v>
      </c>
      <c r="F107" s="309" t="s">
        <v>49</v>
      </c>
      <c r="G107" s="312">
        <f>H107+K107</f>
        <v>195000</v>
      </c>
      <c r="H107" s="314">
        <v>195000</v>
      </c>
      <c r="I107" s="338"/>
      <c r="J107" s="287"/>
      <c r="K107" s="287"/>
      <c r="L107" s="310"/>
      <c r="M107" s="292"/>
      <c r="N107" s="292"/>
      <c r="O107" s="292"/>
      <c r="P107" s="292"/>
      <c r="Q107" s="292"/>
      <c r="R107" s="292"/>
      <c r="S107" s="291">
        <f>G107+L107</f>
        <v>195000</v>
      </c>
    </row>
    <row r="108" spans="1:20" s="262" customFormat="1" ht="31.5" x14ac:dyDescent="0.2">
      <c r="A108" s="281"/>
      <c r="B108" s="282" t="s">
        <v>162</v>
      </c>
      <c r="C108" s="293"/>
      <c r="D108" s="293"/>
      <c r="E108" s="293"/>
      <c r="F108" s="284" t="s">
        <v>475</v>
      </c>
      <c r="G108" s="285">
        <f>G111+G110</f>
        <v>15040834</v>
      </c>
      <c r="H108" s="285">
        <f>H111+H110</f>
        <v>15040834</v>
      </c>
      <c r="I108" s="285">
        <f t="shared" ref="I108:S108" si="21">I111+I110</f>
        <v>10865756</v>
      </c>
      <c r="J108" s="285">
        <f t="shared" si="21"/>
        <v>1366314</v>
      </c>
      <c r="K108" s="285">
        <f t="shared" si="21"/>
        <v>0</v>
      </c>
      <c r="L108" s="285">
        <f t="shared" si="21"/>
        <v>129296</v>
      </c>
      <c r="M108" s="285">
        <f t="shared" si="21"/>
        <v>0</v>
      </c>
      <c r="N108" s="285">
        <f t="shared" si="21"/>
        <v>0</v>
      </c>
      <c r="O108" s="285">
        <f t="shared" si="21"/>
        <v>129296</v>
      </c>
      <c r="P108" s="285">
        <f t="shared" si="21"/>
        <v>105980</v>
      </c>
      <c r="Q108" s="285">
        <f t="shared" si="21"/>
        <v>0</v>
      </c>
      <c r="R108" s="285">
        <f t="shared" si="21"/>
        <v>0</v>
      </c>
      <c r="S108" s="285">
        <f t="shared" si="21"/>
        <v>15170130</v>
      </c>
    </row>
    <row r="109" spans="1:20" s="262" customFormat="1" ht="15.75" hidden="1" x14ac:dyDescent="0.2">
      <c r="A109" s="281"/>
      <c r="B109" s="282" t="s">
        <v>476</v>
      </c>
      <c r="C109" s="293"/>
      <c r="D109" s="283" t="s">
        <v>448</v>
      </c>
      <c r="E109" s="293"/>
      <c r="F109" s="284" t="s">
        <v>449</v>
      </c>
      <c r="G109" s="285">
        <f>G110</f>
        <v>0</v>
      </c>
      <c r="H109" s="285">
        <f>H110</f>
        <v>0</v>
      </c>
      <c r="I109" s="285">
        <f t="shared" ref="I109:S109" si="22">I110</f>
        <v>0</v>
      </c>
      <c r="J109" s="285">
        <f t="shared" si="22"/>
        <v>0</v>
      </c>
      <c r="K109" s="285">
        <f t="shared" si="22"/>
        <v>0</v>
      </c>
      <c r="L109" s="285">
        <f t="shared" si="22"/>
        <v>0</v>
      </c>
      <c r="M109" s="285">
        <f t="shared" si="22"/>
        <v>0</v>
      </c>
      <c r="N109" s="285">
        <f t="shared" si="22"/>
        <v>0</v>
      </c>
      <c r="O109" s="285">
        <f t="shared" si="22"/>
        <v>0</v>
      </c>
      <c r="P109" s="285">
        <f t="shared" si="22"/>
        <v>0</v>
      </c>
      <c r="Q109" s="285">
        <f t="shared" si="22"/>
        <v>0</v>
      </c>
      <c r="R109" s="285">
        <f t="shared" si="22"/>
        <v>0</v>
      </c>
      <c r="S109" s="285">
        <f t="shared" si="22"/>
        <v>0</v>
      </c>
    </row>
    <row r="110" spans="1:20" s="262" customFormat="1" ht="15.75" hidden="1" x14ac:dyDescent="0.2">
      <c r="A110" s="281"/>
      <c r="B110" s="330"/>
      <c r="C110" s="293"/>
      <c r="D110" s="331"/>
      <c r="E110" s="331"/>
      <c r="F110" s="332"/>
      <c r="G110" s="285"/>
      <c r="H110" s="310"/>
      <c r="I110" s="310"/>
      <c r="J110" s="310"/>
      <c r="K110" s="310"/>
      <c r="L110" s="310"/>
      <c r="M110" s="310"/>
      <c r="N110" s="310"/>
      <c r="O110" s="310"/>
      <c r="P110" s="310"/>
      <c r="Q110" s="310"/>
      <c r="R110" s="310"/>
      <c r="S110" s="291"/>
    </row>
    <row r="111" spans="1:20" s="262" customFormat="1" ht="31.5" x14ac:dyDescent="0.2">
      <c r="A111" s="281"/>
      <c r="B111" s="282" t="s">
        <v>478</v>
      </c>
      <c r="C111" s="293"/>
      <c r="D111" s="283"/>
      <c r="E111" s="293"/>
      <c r="F111" s="284" t="s">
        <v>475</v>
      </c>
      <c r="G111" s="310">
        <f t="shared" ref="G111:L111" si="23">G112+G116+G117+G113+G118+G114+G119+G120+G115</f>
        <v>15040834</v>
      </c>
      <c r="H111" s="310">
        <f t="shared" si="23"/>
        <v>15040834</v>
      </c>
      <c r="I111" s="310">
        <f t="shared" si="23"/>
        <v>10865756</v>
      </c>
      <c r="J111" s="310">
        <f t="shared" si="23"/>
        <v>1366314</v>
      </c>
      <c r="K111" s="310">
        <f t="shared" si="23"/>
        <v>0</v>
      </c>
      <c r="L111" s="310">
        <f t="shared" si="23"/>
        <v>129296</v>
      </c>
      <c r="M111" s="310">
        <f t="shared" ref="M111" si="24">M112+M116+M117+M113+M118+M114+M119+M120+M115</f>
        <v>0</v>
      </c>
      <c r="N111" s="310">
        <f t="shared" ref="N111" si="25">N112+N116+N117+N113+N118+N114+N119+N120+N115</f>
        <v>0</v>
      </c>
      <c r="O111" s="310">
        <f t="shared" ref="O111:P111" si="26">O112+O116+O117+O113+O118+O114+O119+O120+O115</f>
        <v>129296</v>
      </c>
      <c r="P111" s="310">
        <f t="shared" si="26"/>
        <v>105980</v>
      </c>
      <c r="Q111" s="310">
        <f t="shared" ref="Q111" si="27">Q112+Q116+Q117+Q113+Q118+Q114+Q119+Q120+Q115</f>
        <v>0</v>
      </c>
      <c r="R111" s="310">
        <f t="shared" ref="R111" si="28">R112+R116+R117+R113+R118+R114+R119+R120+R115</f>
        <v>0</v>
      </c>
      <c r="S111" s="310">
        <f t="shared" ref="S111" si="29">S112+S116+S117+S113+S118+S114+S119+S120+S115</f>
        <v>15170130</v>
      </c>
      <c r="T111" s="333"/>
    </row>
    <row r="112" spans="1:20" s="262" customFormat="1" ht="47.25" x14ac:dyDescent="0.2">
      <c r="A112" s="281"/>
      <c r="B112" s="330" t="s">
        <v>477</v>
      </c>
      <c r="C112" s="293"/>
      <c r="D112" s="331" t="s">
        <v>451</v>
      </c>
      <c r="E112" s="331" t="s">
        <v>20</v>
      </c>
      <c r="F112" s="332" t="s">
        <v>452</v>
      </c>
      <c r="G112" s="285">
        <f>H112+K112</f>
        <v>490000</v>
      </c>
      <c r="H112" s="310">
        <v>490000</v>
      </c>
      <c r="I112" s="310">
        <v>370000</v>
      </c>
      <c r="J112" s="310">
        <v>20000</v>
      </c>
      <c r="K112" s="310"/>
      <c r="L112" s="310"/>
      <c r="M112" s="310"/>
      <c r="N112" s="310"/>
      <c r="O112" s="310"/>
      <c r="P112" s="310"/>
      <c r="Q112" s="310"/>
      <c r="R112" s="310"/>
      <c r="S112" s="291">
        <f>G112+L112</f>
        <v>490000</v>
      </c>
      <c r="T112" s="333"/>
    </row>
    <row r="113" spans="1:20" s="262" customFormat="1" ht="31.5" x14ac:dyDescent="0.2">
      <c r="A113" s="281"/>
      <c r="B113" s="315" t="s">
        <v>164</v>
      </c>
      <c r="C113" s="320"/>
      <c r="D113" s="320" t="s">
        <v>165</v>
      </c>
      <c r="E113" s="320" t="s">
        <v>152</v>
      </c>
      <c r="F113" s="286" t="s">
        <v>479</v>
      </c>
      <c r="G113" s="285">
        <f t="shared" ref="G113:G120" si="30">H113+K113</f>
        <v>4313334</v>
      </c>
      <c r="H113" s="287">
        <v>4313334</v>
      </c>
      <c r="I113" s="287">
        <v>3430481</v>
      </c>
      <c r="J113" s="287">
        <v>92852</v>
      </c>
      <c r="K113" s="287"/>
      <c r="L113" s="310">
        <f t="shared" ref="L113:L124" si="31">O113+M113</f>
        <v>129296</v>
      </c>
      <c r="M113" s="292"/>
      <c r="N113" s="292"/>
      <c r="O113" s="292">
        <v>129296</v>
      </c>
      <c r="P113" s="292">
        <v>105980</v>
      </c>
      <c r="Q113" s="292"/>
      <c r="R113" s="292"/>
      <c r="S113" s="291">
        <f t="shared" si="20"/>
        <v>4442630</v>
      </c>
    </row>
    <row r="114" spans="1:20" s="262" customFormat="1" ht="15.75" x14ac:dyDescent="0.2">
      <c r="A114" s="281"/>
      <c r="B114" s="315" t="s">
        <v>480</v>
      </c>
      <c r="C114" s="320"/>
      <c r="D114" s="320" t="s">
        <v>481</v>
      </c>
      <c r="E114" s="320" t="s">
        <v>482</v>
      </c>
      <c r="F114" s="286" t="s">
        <v>483</v>
      </c>
      <c r="G114" s="285">
        <f t="shared" si="30"/>
        <v>3277855</v>
      </c>
      <c r="H114" s="287">
        <v>3277855</v>
      </c>
      <c r="I114" s="287">
        <v>2491038</v>
      </c>
      <c r="J114" s="287">
        <v>141638</v>
      </c>
      <c r="K114" s="285"/>
      <c r="L114" s="288">
        <f t="shared" si="31"/>
        <v>0</v>
      </c>
      <c r="M114" s="294"/>
      <c r="N114" s="294"/>
      <c r="O114" s="288"/>
      <c r="P114" s="288"/>
      <c r="Q114" s="294">
        <f>P114</f>
        <v>0</v>
      </c>
      <c r="R114" s="294"/>
      <c r="S114" s="291">
        <f t="shared" si="20"/>
        <v>3277855</v>
      </c>
    </row>
    <row r="115" spans="1:20" s="262" customFormat="1" ht="25.5" customHeight="1" x14ac:dyDescent="0.2">
      <c r="A115" s="281"/>
      <c r="B115" s="315" t="s">
        <v>484</v>
      </c>
      <c r="C115" s="320"/>
      <c r="D115" s="320" t="s">
        <v>485</v>
      </c>
      <c r="E115" s="320" t="s">
        <v>482</v>
      </c>
      <c r="F115" s="286" t="s">
        <v>486</v>
      </c>
      <c r="G115" s="285">
        <f t="shared" si="30"/>
        <v>143298</v>
      </c>
      <c r="H115" s="287">
        <v>143298</v>
      </c>
      <c r="I115" s="287">
        <v>113670</v>
      </c>
      <c r="J115" s="287"/>
      <c r="K115" s="285"/>
      <c r="L115" s="310">
        <f t="shared" si="31"/>
        <v>0</v>
      </c>
      <c r="M115" s="292"/>
      <c r="N115" s="292"/>
      <c r="O115" s="310"/>
      <c r="P115" s="288"/>
      <c r="Q115" s="294"/>
      <c r="R115" s="294"/>
      <c r="S115" s="291">
        <f t="shared" si="20"/>
        <v>143298</v>
      </c>
    </row>
    <row r="116" spans="1:20" s="262" customFormat="1" ht="47.25" x14ac:dyDescent="0.2">
      <c r="A116" s="281"/>
      <c r="B116" s="315" t="s">
        <v>487</v>
      </c>
      <c r="C116" s="320"/>
      <c r="D116" s="320" t="s">
        <v>488</v>
      </c>
      <c r="E116" s="320" t="s">
        <v>489</v>
      </c>
      <c r="F116" s="286" t="s">
        <v>490</v>
      </c>
      <c r="G116" s="285">
        <f t="shared" si="30"/>
        <v>5850797</v>
      </c>
      <c r="H116" s="287">
        <v>5850797</v>
      </c>
      <c r="I116" s="287">
        <v>3777920</v>
      </c>
      <c r="J116" s="287">
        <v>1111824</v>
      </c>
      <c r="K116" s="287"/>
      <c r="L116" s="310">
        <f t="shared" si="31"/>
        <v>0</v>
      </c>
      <c r="M116" s="292"/>
      <c r="N116" s="292"/>
      <c r="O116" s="292"/>
      <c r="P116" s="294"/>
      <c r="Q116" s="294"/>
      <c r="R116" s="294"/>
      <c r="S116" s="291">
        <f t="shared" si="20"/>
        <v>5850797</v>
      </c>
    </row>
    <row r="117" spans="1:20" s="262" customFormat="1" ht="31.5" x14ac:dyDescent="0.2">
      <c r="A117" s="281"/>
      <c r="B117" s="315" t="s">
        <v>491</v>
      </c>
      <c r="C117" s="320"/>
      <c r="D117" s="320" t="s">
        <v>492</v>
      </c>
      <c r="E117" s="320" t="s">
        <v>169</v>
      </c>
      <c r="F117" s="286" t="s">
        <v>493</v>
      </c>
      <c r="G117" s="285">
        <f t="shared" si="30"/>
        <v>858650</v>
      </c>
      <c r="H117" s="287">
        <v>858650</v>
      </c>
      <c r="I117" s="287">
        <v>682647</v>
      </c>
      <c r="J117" s="287"/>
      <c r="K117" s="287"/>
      <c r="L117" s="310">
        <f t="shared" si="31"/>
        <v>0</v>
      </c>
      <c r="M117" s="294"/>
      <c r="N117" s="294"/>
      <c r="O117" s="294"/>
      <c r="P117" s="294"/>
      <c r="Q117" s="294">
        <f>P117</f>
        <v>0</v>
      </c>
      <c r="R117" s="294">
        <f>P117</f>
        <v>0</v>
      </c>
      <c r="S117" s="291">
        <f t="shared" si="20"/>
        <v>858650</v>
      </c>
    </row>
    <row r="118" spans="1:20" s="262" customFormat="1" ht="15.75" x14ac:dyDescent="0.2">
      <c r="A118" s="281"/>
      <c r="B118" s="315" t="s">
        <v>167</v>
      </c>
      <c r="C118" s="320"/>
      <c r="D118" s="320" t="s">
        <v>168</v>
      </c>
      <c r="E118" s="320" t="s">
        <v>169</v>
      </c>
      <c r="F118" s="286" t="s">
        <v>170</v>
      </c>
      <c r="G118" s="285">
        <f t="shared" si="30"/>
        <v>42900</v>
      </c>
      <c r="H118" s="287">
        <v>42900</v>
      </c>
      <c r="I118" s="287"/>
      <c r="J118" s="287"/>
      <c r="K118" s="285"/>
      <c r="L118" s="310">
        <f t="shared" si="31"/>
        <v>0</v>
      </c>
      <c r="M118" s="288"/>
      <c r="N118" s="288"/>
      <c r="O118" s="288"/>
      <c r="P118" s="288"/>
      <c r="Q118" s="288"/>
      <c r="R118" s="288"/>
      <c r="S118" s="291">
        <f t="shared" si="20"/>
        <v>42900</v>
      </c>
    </row>
    <row r="119" spans="1:20" s="262" customFormat="1" ht="31.5" x14ac:dyDescent="0.2">
      <c r="A119" s="281"/>
      <c r="B119" s="315" t="s">
        <v>171</v>
      </c>
      <c r="C119" s="320"/>
      <c r="D119" s="320" t="s">
        <v>172</v>
      </c>
      <c r="E119" s="320" t="s">
        <v>173</v>
      </c>
      <c r="F119" s="286" t="s">
        <v>494</v>
      </c>
      <c r="G119" s="285">
        <f t="shared" si="30"/>
        <v>49000</v>
      </c>
      <c r="H119" s="287">
        <v>49000</v>
      </c>
      <c r="I119" s="287"/>
      <c r="J119" s="287"/>
      <c r="K119" s="287"/>
      <c r="L119" s="310">
        <f t="shared" si="31"/>
        <v>0</v>
      </c>
      <c r="M119" s="294"/>
      <c r="N119" s="294"/>
      <c r="O119" s="294"/>
      <c r="P119" s="294"/>
      <c r="Q119" s="294"/>
      <c r="R119" s="294"/>
      <c r="S119" s="291">
        <f t="shared" si="20"/>
        <v>49000</v>
      </c>
    </row>
    <row r="120" spans="1:20" s="262" customFormat="1" ht="31.5" x14ac:dyDescent="0.2">
      <c r="A120" s="281"/>
      <c r="B120" s="319" t="s">
        <v>177</v>
      </c>
      <c r="C120" s="331"/>
      <c r="D120" s="331" t="s">
        <v>178</v>
      </c>
      <c r="E120" s="331" t="s">
        <v>179</v>
      </c>
      <c r="F120" s="332" t="s">
        <v>180</v>
      </c>
      <c r="G120" s="339">
        <f t="shared" si="30"/>
        <v>15000</v>
      </c>
      <c r="H120" s="316">
        <v>15000</v>
      </c>
      <c r="I120" s="316"/>
      <c r="J120" s="316"/>
      <c r="K120" s="316"/>
      <c r="L120" s="310">
        <f t="shared" si="31"/>
        <v>0</v>
      </c>
      <c r="M120" s="340"/>
      <c r="N120" s="340"/>
      <c r="O120" s="340"/>
      <c r="P120" s="340"/>
      <c r="Q120" s="340"/>
      <c r="R120" s="340"/>
      <c r="S120" s="291">
        <f t="shared" si="20"/>
        <v>15000</v>
      </c>
    </row>
    <row r="121" spans="1:20" s="262" customFormat="1" ht="31.5" x14ac:dyDescent="0.2">
      <c r="A121" s="281"/>
      <c r="B121" s="341" t="s">
        <v>495</v>
      </c>
      <c r="C121" s="342"/>
      <c r="D121" s="342"/>
      <c r="E121" s="342"/>
      <c r="F121" s="343" t="s">
        <v>496</v>
      </c>
      <c r="G121" s="339">
        <f>G122</f>
        <v>2235000</v>
      </c>
      <c r="H121" s="339">
        <f t="shared" ref="H121:R122" si="32">H122</f>
        <v>2135000</v>
      </c>
      <c r="I121" s="339">
        <f t="shared" si="32"/>
        <v>1662000</v>
      </c>
      <c r="J121" s="339">
        <f t="shared" si="32"/>
        <v>25800</v>
      </c>
      <c r="K121" s="339">
        <f t="shared" si="32"/>
        <v>0</v>
      </c>
      <c r="L121" s="310">
        <f t="shared" si="31"/>
        <v>0</v>
      </c>
      <c r="M121" s="339">
        <f t="shared" si="32"/>
        <v>0</v>
      </c>
      <c r="N121" s="339">
        <f t="shared" si="32"/>
        <v>0</v>
      </c>
      <c r="O121" s="339">
        <f t="shared" si="32"/>
        <v>0</v>
      </c>
      <c r="P121" s="339">
        <f t="shared" si="32"/>
        <v>0</v>
      </c>
      <c r="Q121" s="339">
        <f t="shared" si="32"/>
        <v>0</v>
      </c>
      <c r="R121" s="339">
        <f t="shared" si="32"/>
        <v>0</v>
      </c>
      <c r="S121" s="291">
        <f t="shared" si="20"/>
        <v>2235000</v>
      </c>
    </row>
    <row r="122" spans="1:20" s="262" customFormat="1" ht="31.5" x14ac:dyDescent="0.2">
      <c r="A122" s="281"/>
      <c r="B122" s="341" t="s">
        <v>497</v>
      </c>
      <c r="C122" s="342"/>
      <c r="D122" s="342"/>
      <c r="E122" s="342"/>
      <c r="F122" s="343" t="s">
        <v>496</v>
      </c>
      <c r="G122" s="339">
        <f>G123+G124</f>
        <v>2235000</v>
      </c>
      <c r="H122" s="339">
        <f t="shared" si="32"/>
        <v>2135000</v>
      </c>
      <c r="I122" s="339">
        <f t="shared" si="32"/>
        <v>1662000</v>
      </c>
      <c r="J122" s="339">
        <f t="shared" si="32"/>
        <v>25800</v>
      </c>
      <c r="K122" s="339">
        <f t="shared" si="32"/>
        <v>0</v>
      </c>
      <c r="L122" s="310">
        <f t="shared" si="31"/>
        <v>0</v>
      </c>
      <c r="M122" s="339">
        <f t="shared" si="32"/>
        <v>0</v>
      </c>
      <c r="N122" s="339">
        <f t="shared" si="32"/>
        <v>0</v>
      </c>
      <c r="O122" s="339">
        <f t="shared" si="32"/>
        <v>0</v>
      </c>
      <c r="P122" s="339">
        <f t="shared" si="32"/>
        <v>0</v>
      </c>
      <c r="Q122" s="339">
        <f t="shared" si="32"/>
        <v>0</v>
      </c>
      <c r="R122" s="339">
        <f t="shared" si="32"/>
        <v>0</v>
      </c>
      <c r="S122" s="291">
        <f t="shared" si="20"/>
        <v>2235000</v>
      </c>
    </row>
    <row r="123" spans="1:20" s="262" customFormat="1" ht="47.25" x14ac:dyDescent="0.2">
      <c r="A123" s="281"/>
      <c r="B123" s="319" t="s">
        <v>498</v>
      </c>
      <c r="C123" s="331"/>
      <c r="D123" s="331" t="s">
        <v>451</v>
      </c>
      <c r="E123" s="331" t="s">
        <v>20</v>
      </c>
      <c r="F123" s="332" t="s">
        <v>452</v>
      </c>
      <c r="G123" s="285">
        <f>H123+K123</f>
        <v>2135000</v>
      </c>
      <c r="H123" s="316">
        <v>2135000</v>
      </c>
      <c r="I123" s="316">
        <v>1662000</v>
      </c>
      <c r="J123" s="316">
        <v>25800</v>
      </c>
      <c r="K123" s="316"/>
      <c r="L123" s="310">
        <f t="shared" si="31"/>
        <v>0</v>
      </c>
      <c r="M123" s="340"/>
      <c r="N123" s="340"/>
      <c r="O123" s="340"/>
      <c r="P123" s="340"/>
      <c r="Q123" s="340"/>
      <c r="R123" s="340"/>
      <c r="S123" s="291">
        <f t="shared" si="20"/>
        <v>2135000</v>
      </c>
    </row>
    <row r="124" spans="1:20" s="262" customFormat="1" ht="16.5" thickBot="1" x14ac:dyDescent="0.25">
      <c r="A124" s="281"/>
      <c r="B124" s="315" t="s">
        <v>499</v>
      </c>
      <c r="C124" s="293"/>
      <c r="D124" s="293" t="s">
        <v>500</v>
      </c>
      <c r="E124" s="293" t="s">
        <v>26</v>
      </c>
      <c r="F124" s="286" t="s">
        <v>501</v>
      </c>
      <c r="G124" s="292">
        <v>100000</v>
      </c>
      <c r="H124" s="316"/>
      <c r="I124" s="316"/>
      <c r="J124" s="316"/>
      <c r="K124" s="316"/>
      <c r="L124" s="344">
        <f t="shared" si="31"/>
        <v>0</v>
      </c>
      <c r="M124" s="340"/>
      <c r="N124" s="340"/>
      <c r="O124" s="340"/>
      <c r="P124" s="340"/>
      <c r="Q124" s="340"/>
      <c r="R124" s="340"/>
      <c r="S124" s="291">
        <f>G124+L124</f>
        <v>100000</v>
      </c>
    </row>
    <row r="125" spans="1:20" s="262" customFormat="1" ht="33.75" customHeight="1" thickBot="1" x14ac:dyDescent="0.25">
      <c r="A125" s="281"/>
      <c r="B125" s="345" t="s">
        <v>502</v>
      </c>
      <c r="C125" s="346" t="s">
        <v>502</v>
      </c>
      <c r="D125" s="347" t="s">
        <v>502</v>
      </c>
      <c r="E125" s="347" t="s">
        <v>502</v>
      </c>
      <c r="F125" s="348" t="s">
        <v>503</v>
      </c>
      <c r="G125" s="349">
        <f t="shared" ref="G125:S125" si="33">G13+G83+G108+G121</f>
        <v>173099875</v>
      </c>
      <c r="H125" s="349">
        <f t="shared" si="33"/>
        <v>172947875</v>
      </c>
      <c r="I125" s="349">
        <f t="shared" si="33"/>
        <v>119909153</v>
      </c>
      <c r="J125" s="349">
        <f t="shared" si="33"/>
        <v>8048672</v>
      </c>
      <c r="K125" s="349">
        <f t="shared" si="33"/>
        <v>52000</v>
      </c>
      <c r="L125" s="349">
        <f t="shared" si="33"/>
        <v>2205825</v>
      </c>
      <c r="M125" s="349">
        <f t="shared" si="33"/>
        <v>308566</v>
      </c>
      <c r="N125" s="349">
        <f t="shared" si="33"/>
        <v>208566</v>
      </c>
      <c r="O125" s="349">
        <f t="shared" si="33"/>
        <v>1897259</v>
      </c>
      <c r="P125" s="349">
        <f t="shared" si="33"/>
        <v>270980</v>
      </c>
      <c r="Q125" s="349">
        <f t="shared" si="33"/>
        <v>15727</v>
      </c>
      <c r="R125" s="349">
        <f t="shared" si="33"/>
        <v>308566</v>
      </c>
      <c r="S125" s="349">
        <f t="shared" si="33"/>
        <v>175305700</v>
      </c>
      <c r="T125" s="333">
        <f>S86/S125*100</f>
        <v>67.54328524400519</v>
      </c>
    </row>
    <row r="126" spans="1:20" s="262" customFormat="1" ht="32.25" thickBot="1" x14ac:dyDescent="0.25">
      <c r="A126" s="281"/>
      <c r="B126" s="345" t="s">
        <v>502</v>
      </c>
      <c r="C126" s="346" t="s">
        <v>502</v>
      </c>
      <c r="D126" s="347" t="s">
        <v>502</v>
      </c>
      <c r="E126" s="347" t="s">
        <v>502</v>
      </c>
      <c r="F126" s="348" t="s">
        <v>504</v>
      </c>
      <c r="G126" s="349">
        <f>G94</f>
        <v>48655900</v>
      </c>
      <c r="H126" s="349">
        <f>H94</f>
        <v>48655900</v>
      </c>
      <c r="I126" s="349">
        <f>I94</f>
        <v>39881885</v>
      </c>
      <c r="J126" s="349">
        <f t="shared" ref="J126:S126" si="34">J94</f>
        <v>0</v>
      </c>
      <c r="K126" s="349">
        <f t="shared" si="34"/>
        <v>0</v>
      </c>
      <c r="L126" s="349">
        <f t="shared" si="34"/>
        <v>0</v>
      </c>
      <c r="M126" s="349">
        <f t="shared" si="34"/>
        <v>0</v>
      </c>
      <c r="N126" s="349">
        <f t="shared" si="34"/>
        <v>0</v>
      </c>
      <c r="O126" s="349">
        <f t="shared" si="34"/>
        <v>0</v>
      </c>
      <c r="P126" s="349">
        <f t="shared" si="34"/>
        <v>0</v>
      </c>
      <c r="Q126" s="349">
        <f t="shared" si="34"/>
        <v>0</v>
      </c>
      <c r="R126" s="349">
        <f t="shared" si="34"/>
        <v>0</v>
      </c>
      <c r="S126" s="349">
        <f t="shared" si="34"/>
        <v>48655900</v>
      </c>
      <c r="T126" s="333"/>
    </row>
    <row r="127" spans="1:20" s="262" customFormat="1" ht="32.25" thickBot="1" x14ac:dyDescent="0.25">
      <c r="A127" s="281"/>
      <c r="B127" s="345" t="s">
        <v>502</v>
      </c>
      <c r="C127" s="346" t="s">
        <v>502</v>
      </c>
      <c r="D127" s="347" t="s">
        <v>502</v>
      </c>
      <c r="E127" s="347" t="s">
        <v>502</v>
      </c>
      <c r="F127" s="348" t="s">
        <v>505</v>
      </c>
      <c r="G127" s="349">
        <f>G17+G88+G89+G104+G106</f>
        <v>2172659</v>
      </c>
      <c r="H127" s="349">
        <f>H17+H88+H89+H104+H106</f>
        <v>2172659</v>
      </c>
      <c r="I127" s="349">
        <f>I17+I88+I89+I104+I106</f>
        <v>1233758</v>
      </c>
      <c r="J127" s="349">
        <f t="shared" ref="J127:S127" si="35">J17+J88+J89+J104+J106</f>
        <v>9639</v>
      </c>
      <c r="K127" s="349">
        <f t="shared" si="35"/>
        <v>0</v>
      </c>
      <c r="L127" s="349">
        <f t="shared" si="35"/>
        <v>208566</v>
      </c>
      <c r="M127" s="349">
        <f t="shared" si="35"/>
        <v>208566</v>
      </c>
      <c r="N127" s="349">
        <f t="shared" si="35"/>
        <v>208566</v>
      </c>
      <c r="O127" s="349">
        <f t="shared" si="35"/>
        <v>0</v>
      </c>
      <c r="P127" s="349">
        <f t="shared" si="35"/>
        <v>0</v>
      </c>
      <c r="Q127" s="349">
        <f t="shared" si="35"/>
        <v>0</v>
      </c>
      <c r="R127" s="349">
        <f t="shared" si="35"/>
        <v>208566</v>
      </c>
      <c r="S127" s="349">
        <f t="shared" si="35"/>
        <v>2381225</v>
      </c>
    </row>
    <row r="128" spans="1:20" s="262" customFormat="1" x14ac:dyDescent="0.2">
      <c r="A128" s="281"/>
      <c r="B128" s="247"/>
      <c r="C128" s="281"/>
      <c r="D128" s="281"/>
      <c r="E128" s="281"/>
      <c r="F128" s="281"/>
      <c r="G128" s="350" t="s">
        <v>506</v>
      </c>
      <c r="H128" s="351"/>
      <c r="I128" s="351"/>
      <c r="J128" s="351"/>
      <c r="K128" s="351"/>
      <c r="L128" s="352"/>
      <c r="M128" s="352"/>
      <c r="N128" s="352"/>
      <c r="O128" s="352"/>
      <c r="P128" s="352"/>
      <c r="Q128" s="353"/>
      <c r="R128" s="354"/>
      <c r="S128" s="355">
        <f>S125-'[1]Дод 1'!C96</f>
        <v>0</v>
      </c>
    </row>
    <row r="129" spans="7:12" x14ac:dyDescent="0.2">
      <c r="G129" s="356"/>
      <c r="H129" s="356"/>
      <c r="L129" s="357"/>
    </row>
    <row r="130" spans="7:12" x14ac:dyDescent="0.2">
      <c r="G130" s="356"/>
      <c r="L130" s="357"/>
    </row>
  </sheetData>
  <mergeCells count="18">
    <mergeCell ref="I10:J10"/>
    <mergeCell ref="K10:K11"/>
    <mergeCell ref="L10:L11"/>
    <mergeCell ref="N10:N11"/>
    <mergeCell ref="O1:Q1"/>
    <mergeCell ref="B5:S5"/>
    <mergeCell ref="B9:B11"/>
    <mergeCell ref="C9:C11"/>
    <mergeCell ref="D9:D11"/>
    <mergeCell ref="E9:E11"/>
    <mergeCell ref="F9:F11"/>
    <mergeCell ref="G9:K9"/>
    <mergeCell ref="L9:R9"/>
    <mergeCell ref="S9:S11"/>
    <mergeCell ref="P10:Q10"/>
    <mergeCell ref="R10:R11"/>
    <mergeCell ref="G10:G11"/>
    <mergeCell ref="H10:H11"/>
  </mergeCells>
  <printOptions horizontalCentered="1"/>
  <pageMargins left="1.1811023622047245" right="0.39370078740157483" top="0.78740157480314965" bottom="0.78740157480314965" header="0.51181102362204722" footer="0.31496062992125984"/>
  <pageSetup paperSize="9" scale="61" fitToHeight="5" orientation="landscape" horizontalDpi="300" verticalDpi="300" r:id="rId1"/>
  <headerFooter alignWithMargins="0">
    <oddFooter>&amp;R&amp;P</oddFooter>
  </headerFooter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75" zoomScaleNormal="75" workbookViewId="0">
      <selection activeCell="A5" sqref="A5:P5"/>
    </sheetView>
  </sheetViews>
  <sheetFormatPr defaultRowHeight="12.75" x14ac:dyDescent="0.2"/>
  <cols>
    <col min="1" max="1" width="20.42578125" style="359" customWidth="1"/>
    <col min="2" max="2" width="23.28515625" style="359" customWidth="1"/>
    <col min="3" max="3" width="17.42578125" style="359" customWidth="1"/>
    <col min="4" max="6" width="33" style="359" customWidth="1"/>
    <col min="7" max="256" width="9.140625" style="359"/>
    <col min="257" max="257" width="20.42578125" style="359" customWidth="1"/>
    <col min="258" max="258" width="23.28515625" style="359" customWidth="1"/>
    <col min="259" max="259" width="17.42578125" style="359" customWidth="1"/>
    <col min="260" max="262" width="33" style="359" customWidth="1"/>
    <col min="263" max="512" width="9.140625" style="359"/>
    <col min="513" max="513" width="20.42578125" style="359" customWidth="1"/>
    <col min="514" max="514" width="23.28515625" style="359" customWidth="1"/>
    <col min="515" max="515" width="17.42578125" style="359" customWidth="1"/>
    <col min="516" max="518" width="33" style="359" customWidth="1"/>
    <col min="519" max="768" width="9.140625" style="359"/>
    <col min="769" max="769" width="20.42578125" style="359" customWidth="1"/>
    <col min="770" max="770" width="23.28515625" style="359" customWidth="1"/>
    <col min="771" max="771" width="17.42578125" style="359" customWidth="1"/>
    <col min="772" max="774" width="33" style="359" customWidth="1"/>
    <col min="775" max="1024" width="9.140625" style="359"/>
    <col min="1025" max="1025" width="20.42578125" style="359" customWidth="1"/>
    <col min="1026" max="1026" width="23.28515625" style="359" customWidth="1"/>
    <col min="1027" max="1027" width="17.42578125" style="359" customWidth="1"/>
    <col min="1028" max="1030" width="33" style="359" customWidth="1"/>
    <col min="1031" max="1280" width="9.140625" style="359"/>
    <col min="1281" max="1281" width="20.42578125" style="359" customWidth="1"/>
    <col min="1282" max="1282" width="23.28515625" style="359" customWidth="1"/>
    <col min="1283" max="1283" width="17.42578125" style="359" customWidth="1"/>
    <col min="1284" max="1286" width="33" style="359" customWidth="1"/>
    <col min="1287" max="1536" width="9.140625" style="359"/>
    <col min="1537" max="1537" width="20.42578125" style="359" customWidth="1"/>
    <col min="1538" max="1538" width="23.28515625" style="359" customWidth="1"/>
    <col min="1539" max="1539" width="17.42578125" style="359" customWidth="1"/>
    <col min="1540" max="1542" width="33" style="359" customWidth="1"/>
    <col min="1543" max="1792" width="9.140625" style="359"/>
    <col min="1793" max="1793" width="20.42578125" style="359" customWidth="1"/>
    <col min="1794" max="1794" width="23.28515625" style="359" customWidth="1"/>
    <col min="1795" max="1795" width="17.42578125" style="359" customWidth="1"/>
    <col min="1796" max="1798" width="33" style="359" customWidth="1"/>
    <col min="1799" max="2048" width="9.140625" style="359"/>
    <col min="2049" max="2049" width="20.42578125" style="359" customWidth="1"/>
    <col min="2050" max="2050" width="23.28515625" style="359" customWidth="1"/>
    <col min="2051" max="2051" width="17.42578125" style="359" customWidth="1"/>
    <col min="2052" max="2054" width="33" style="359" customWidth="1"/>
    <col min="2055" max="2304" width="9.140625" style="359"/>
    <col min="2305" max="2305" width="20.42578125" style="359" customWidth="1"/>
    <col min="2306" max="2306" width="23.28515625" style="359" customWidth="1"/>
    <col min="2307" max="2307" width="17.42578125" style="359" customWidth="1"/>
    <col min="2308" max="2310" width="33" style="359" customWidth="1"/>
    <col min="2311" max="2560" width="9.140625" style="359"/>
    <col min="2561" max="2561" width="20.42578125" style="359" customWidth="1"/>
    <col min="2562" max="2562" width="23.28515625" style="359" customWidth="1"/>
    <col min="2563" max="2563" width="17.42578125" style="359" customWidth="1"/>
    <col min="2564" max="2566" width="33" style="359" customWidth="1"/>
    <col min="2567" max="2816" width="9.140625" style="359"/>
    <col min="2817" max="2817" width="20.42578125" style="359" customWidth="1"/>
    <col min="2818" max="2818" width="23.28515625" style="359" customWidth="1"/>
    <col min="2819" max="2819" width="17.42578125" style="359" customWidth="1"/>
    <col min="2820" max="2822" width="33" style="359" customWidth="1"/>
    <col min="2823" max="3072" width="9.140625" style="359"/>
    <col min="3073" max="3073" width="20.42578125" style="359" customWidth="1"/>
    <col min="3074" max="3074" width="23.28515625" style="359" customWidth="1"/>
    <col min="3075" max="3075" width="17.42578125" style="359" customWidth="1"/>
    <col min="3076" max="3078" width="33" style="359" customWidth="1"/>
    <col min="3079" max="3328" width="9.140625" style="359"/>
    <col min="3329" max="3329" width="20.42578125" style="359" customWidth="1"/>
    <col min="3330" max="3330" width="23.28515625" style="359" customWidth="1"/>
    <col min="3331" max="3331" width="17.42578125" style="359" customWidth="1"/>
    <col min="3332" max="3334" width="33" style="359" customWidth="1"/>
    <col min="3335" max="3584" width="9.140625" style="359"/>
    <col min="3585" max="3585" width="20.42578125" style="359" customWidth="1"/>
    <col min="3586" max="3586" width="23.28515625" style="359" customWidth="1"/>
    <col min="3587" max="3587" width="17.42578125" style="359" customWidth="1"/>
    <col min="3588" max="3590" width="33" style="359" customWidth="1"/>
    <col min="3591" max="3840" width="9.140625" style="359"/>
    <col min="3841" max="3841" width="20.42578125" style="359" customWidth="1"/>
    <col min="3842" max="3842" width="23.28515625" style="359" customWidth="1"/>
    <col min="3843" max="3843" width="17.42578125" style="359" customWidth="1"/>
    <col min="3844" max="3846" width="33" style="359" customWidth="1"/>
    <col min="3847" max="4096" width="9.140625" style="359"/>
    <col min="4097" max="4097" width="20.42578125" style="359" customWidth="1"/>
    <col min="4098" max="4098" width="23.28515625" style="359" customWidth="1"/>
    <col min="4099" max="4099" width="17.42578125" style="359" customWidth="1"/>
    <col min="4100" max="4102" width="33" style="359" customWidth="1"/>
    <col min="4103" max="4352" width="9.140625" style="359"/>
    <col min="4353" max="4353" width="20.42578125" style="359" customWidth="1"/>
    <col min="4354" max="4354" width="23.28515625" style="359" customWidth="1"/>
    <col min="4355" max="4355" width="17.42578125" style="359" customWidth="1"/>
    <col min="4356" max="4358" width="33" style="359" customWidth="1"/>
    <col min="4359" max="4608" width="9.140625" style="359"/>
    <col min="4609" max="4609" width="20.42578125" style="359" customWidth="1"/>
    <col min="4610" max="4610" width="23.28515625" style="359" customWidth="1"/>
    <col min="4611" max="4611" width="17.42578125" style="359" customWidth="1"/>
    <col min="4612" max="4614" width="33" style="359" customWidth="1"/>
    <col min="4615" max="4864" width="9.140625" style="359"/>
    <col min="4865" max="4865" width="20.42578125" style="359" customWidth="1"/>
    <col min="4866" max="4866" width="23.28515625" style="359" customWidth="1"/>
    <col min="4867" max="4867" width="17.42578125" style="359" customWidth="1"/>
    <col min="4868" max="4870" width="33" style="359" customWidth="1"/>
    <col min="4871" max="5120" width="9.140625" style="359"/>
    <col min="5121" max="5121" width="20.42578125" style="359" customWidth="1"/>
    <col min="5122" max="5122" width="23.28515625" style="359" customWidth="1"/>
    <col min="5123" max="5123" width="17.42578125" style="359" customWidth="1"/>
    <col min="5124" max="5126" width="33" style="359" customWidth="1"/>
    <col min="5127" max="5376" width="9.140625" style="359"/>
    <col min="5377" max="5377" width="20.42578125" style="359" customWidth="1"/>
    <col min="5378" max="5378" width="23.28515625" style="359" customWidth="1"/>
    <col min="5379" max="5379" width="17.42578125" style="359" customWidth="1"/>
    <col min="5380" max="5382" width="33" style="359" customWidth="1"/>
    <col min="5383" max="5632" width="9.140625" style="359"/>
    <col min="5633" max="5633" width="20.42578125" style="359" customWidth="1"/>
    <col min="5634" max="5634" width="23.28515625" style="359" customWidth="1"/>
    <col min="5635" max="5635" width="17.42578125" style="359" customWidth="1"/>
    <col min="5636" max="5638" width="33" style="359" customWidth="1"/>
    <col min="5639" max="5888" width="9.140625" style="359"/>
    <col min="5889" max="5889" width="20.42578125" style="359" customWidth="1"/>
    <col min="5890" max="5890" width="23.28515625" style="359" customWidth="1"/>
    <col min="5891" max="5891" width="17.42578125" style="359" customWidth="1"/>
    <col min="5892" max="5894" width="33" style="359" customWidth="1"/>
    <col min="5895" max="6144" width="9.140625" style="359"/>
    <col min="6145" max="6145" width="20.42578125" style="359" customWidth="1"/>
    <col min="6146" max="6146" width="23.28515625" style="359" customWidth="1"/>
    <col min="6147" max="6147" width="17.42578125" style="359" customWidth="1"/>
    <col min="6148" max="6150" width="33" style="359" customWidth="1"/>
    <col min="6151" max="6400" width="9.140625" style="359"/>
    <col min="6401" max="6401" width="20.42578125" style="359" customWidth="1"/>
    <col min="6402" max="6402" width="23.28515625" style="359" customWidth="1"/>
    <col min="6403" max="6403" width="17.42578125" style="359" customWidth="1"/>
    <col min="6404" max="6406" width="33" style="359" customWidth="1"/>
    <col min="6407" max="6656" width="9.140625" style="359"/>
    <col min="6657" max="6657" width="20.42578125" style="359" customWidth="1"/>
    <col min="6658" max="6658" width="23.28515625" style="359" customWidth="1"/>
    <col min="6659" max="6659" width="17.42578125" style="359" customWidth="1"/>
    <col min="6660" max="6662" width="33" style="359" customWidth="1"/>
    <col min="6663" max="6912" width="9.140625" style="359"/>
    <col min="6913" max="6913" width="20.42578125" style="359" customWidth="1"/>
    <col min="6914" max="6914" width="23.28515625" style="359" customWidth="1"/>
    <col min="6915" max="6915" width="17.42578125" style="359" customWidth="1"/>
    <col min="6916" max="6918" width="33" style="359" customWidth="1"/>
    <col min="6919" max="7168" width="9.140625" style="359"/>
    <col min="7169" max="7169" width="20.42578125" style="359" customWidth="1"/>
    <col min="7170" max="7170" width="23.28515625" style="359" customWidth="1"/>
    <col min="7171" max="7171" width="17.42578125" style="359" customWidth="1"/>
    <col min="7172" max="7174" width="33" style="359" customWidth="1"/>
    <col min="7175" max="7424" width="9.140625" style="359"/>
    <col min="7425" max="7425" width="20.42578125" style="359" customWidth="1"/>
    <col min="7426" max="7426" width="23.28515625" style="359" customWidth="1"/>
    <col min="7427" max="7427" width="17.42578125" style="359" customWidth="1"/>
    <col min="7428" max="7430" width="33" style="359" customWidth="1"/>
    <col min="7431" max="7680" width="9.140625" style="359"/>
    <col min="7681" max="7681" width="20.42578125" style="359" customWidth="1"/>
    <col min="7682" max="7682" width="23.28515625" style="359" customWidth="1"/>
    <col min="7683" max="7683" width="17.42578125" style="359" customWidth="1"/>
    <col min="7684" max="7686" width="33" style="359" customWidth="1"/>
    <col min="7687" max="7936" width="9.140625" style="359"/>
    <col min="7937" max="7937" width="20.42578125" style="359" customWidth="1"/>
    <col min="7938" max="7938" width="23.28515625" style="359" customWidth="1"/>
    <col min="7939" max="7939" width="17.42578125" style="359" customWidth="1"/>
    <col min="7940" max="7942" width="33" style="359" customWidth="1"/>
    <col min="7943" max="8192" width="9.140625" style="359"/>
    <col min="8193" max="8193" width="20.42578125" style="359" customWidth="1"/>
    <col min="8194" max="8194" width="23.28515625" style="359" customWidth="1"/>
    <col min="8195" max="8195" width="17.42578125" style="359" customWidth="1"/>
    <col min="8196" max="8198" width="33" style="359" customWidth="1"/>
    <col min="8199" max="8448" width="9.140625" style="359"/>
    <col min="8449" max="8449" width="20.42578125" style="359" customWidth="1"/>
    <col min="8450" max="8450" width="23.28515625" style="359" customWidth="1"/>
    <col min="8451" max="8451" width="17.42578125" style="359" customWidth="1"/>
    <col min="8452" max="8454" width="33" style="359" customWidth="1"/>
    <col min="8455" max="8704" width="9.140625" style="359"/>
    <col min="8705" max="8705" width="20.42578125" style="359" customWidth="1"/>
    <col min="8706" max="8706" width="23.28515625" style="359" customWidth="1"/>
    <col min="8707" max="8707" width="17.42578125" style="359" customWidth="1"/>
    <col min="8708" max="8710" width="33" style="359" customWidth="1"/>
    <col min="8711" max="8960" width="9.140625" style="359"/>
    <col min="8961" max="8961" width="20.42578125" style="359" customWidth="1"/>
    <col min="8962" max="8962" width="23.28515625" style="359" customWidth="1"/>
    <col min="8963" max="8963" width="17.42578125" style="359" customWidth="1"/>
    <col min="8964" max="8966" width="33" style="359" customWidth="1"/>
    <col min="8967" max="9216" width="9.140625" style="359"/>
    <col min="9217" max="9217" width="20.42578125" style="359" customWidth="1"/>
    <col min="9218" max="9218" width="23.28515625" style="359" customWidth="1"/>
    <col min="9219" max="9219" width="17.42578125" style="359" customWidth="1"/>
    <col min="9220" max="9222" width="33" style="359" customWidth="1"/>
    <col min="9223" max="9472" width="9.140625" style="359"/>
    <col min="9473" max="9473" width="20.42578125" style="359" customWidth="1"/>
    <col min="9474" max="9474" width="23.28515625" style="359" customWidth="1"/>
    <col min="9475" max="9475" width="17.42578125" style="359" customWidth="1"/>
    <col min="9476" max="9478" width="33" style="359" customWidth="1"/>
    <col min="9479" max="9728" width="9.140625" style="359"/>
    <col min="9729" max="9729" width="20.42578125" style="359" customWidth="1"/>
    <col min="9730" max="9730" width="23.28515625" style="359" customWidth="1"/>
    <col min="9731" max="9731" width="17.42578125" style="359" customWidth="1"/>
    <col min="9732" max="9734" width="33" style="359" customWidth="1"/>
    <col min="9735" max="9984" width="9.140625" style="359"/>
    <col min="9985" max="9985" width="20.42578125" style="359" customWidth="1"/>
    <col min="9986" max="9986" width="23.28515625" style="359" customWidth="1"/>
    <col min="9987" max="9987" width="17.42578125" style="359" customWidth="1"/>
    <col min="9988" max="9990" width="33" style="359" customWidth="1"/>
    <col min="9991" max="10240" width="9.140625" style="359"/>
    <col min="10241" max="10241" width="20.42578125" style="359" customWidth="1"/>
    <col min="10242" max="10242" width="23.28515625" style="359" customWidth="1"/>
    <col min="10243" max="10243" width="17.42578125" style="359" customWidth="1"/>
    <col min="10244" max="10246" width="33" style="359" customWidth="1"/>
    <col min="10247" max="10496" width="9.140625" style="359"/>
    <col min="10497" max="10497" width="20.42578125" style="359" customWidth="1"/>
    <col min="10498" max="10498" width="23.28515625" style="359" customWidth="1"/>
    <col min="10499" max="10499" width="17.42578125" style="359" customWidth="1"/>
    <col min="10500" max="10502" width="33" style="359" customWidth="1"/>
    <col min="10503" max="10752" width="9.140625" style="359"/>
    <col min="10753" max="10753" width="20.42578125" style="359" customWidth="1"/>
    <col min="10754" max="10754" width="23.28515625" style="359" customWidth="1"/>
    <col min="10755" max="10755" width="17.42578125" style="359" customWidth="1"/>
    <col min="10756" max="10758" width="33" style="359" customWidth="1"/>
    <col min="10759" max="11008" width="9.140625" style="359"/>
    <col min="11009" max="11009" width="20.42578125" style="359" customWidth="1"/>
    <col min="11010" max="11010" width="23.28515625" style="359" customWidth="1"/>
    <col min="11011" max="11011" width="17.42578125" style="359" customWidth="1"/>
    <col min="11012" max="11014" width="33" style="359" customWidth="1"/>
    <col min="11015" max="11264" width="9.140625" style="359"/>
    <col min="11265" max="11265" width="20.42578125" style="359" customWidth="1"/>
    <col min="11266" max="11266" width="23.28515625" style="359" customWidth="1"/>
    <col min="11267" max="11267" width="17.42578125" style="359" customWidth="1"/>
    <col min="11268" max="11270" width="33" style="359" customWidth="1"/>
    <col min="11271" max="11520" width="9.140625" style="359"/>
    <col min="11521" max="11521" width="20.42578125" style="359" customWidth="1"/>
    <col min="11522" max="11522" width="23.28515625" style="359" customWidth="1"/>
    <col min="11523" max="11523" width="17.42578125" style="359" customWidth="1"/>
    <col min="11524" max="11526" width="33" style="359" customWidth="1"/>
    <col min="11527" max="11776" width="9.140625" style="359"/>
    <col min="11777" max="11777" width="20.42578125" style="359" customWidth="1"/>
    <col min="11778" max="11778" width="23.28515625" style="359" customWidth="1"/>
    <col min="11779" max="11779" width="17.42578125" style="359" customWidth="1"/>
    <col min="11780" max="11782" width="33" style="359" customWidth="1"/>
    <col min="11783" max="12032" width="9.140625" style="359"/>
    <col min="12033" max="12033" width="20.42578125" style="359" customWidth="1"/>
    <col min="12034" max="12034" width="23.28515625" style="359" customWidth="1"/>
    <col min="12035" max="12035" width="17.42578125" style="359" customWidth="1"/>
    <col min="12036" max="12038" width="33" style="359" customWidth="1"/>
    <col min="12039" max="12288" width="9.140625" style="359"/>
    <col min="12289" max="12289" width="20.42578125" style="359" customWidth="1"/>
    <col min="12290" max="12290" width="23.28515625" style="359" customWidth="1"/>
    <col min="12291" max="12291" width="17.42578125" style="359" customWidth="1"/>
    <col min="12292" max="12294" width="33" style="359" customWidth="1"/>
    <col min="12295" max="12544" width="9.140625" style="359"/>
    <col min="12545" max="12545" width="20.42578125" style="359" customWidth="1"/>
    <col min="12546" max="12546" width="23.28515625" style="359" customWidth="1"/>
    <col min="12547" max="12547" width="17.42578125" style="359" customWidth="1"/>
    <col min="12548" max="12550" width="33" style="359" customWidth="1"/>
    <col min="12551" max="12800" width="9.140625" style="359"/>
    <col min="12801" max="12801" width="20.42578125" style="359" customWidth="1"/>
    <col min="12802" max="12802" width="23.28515625" style="359" customWidth="1"/>
    <col min="12803" max="12803" width="17.42578125" style="359" customWidth="1"/>
    <col min="12804" max="12806" width="33" style="359" customWidth="1"/>
    <col min="12807" max="13056" width="9.140625" style="359"/>
    <col min="13057" max="13057" width="20.42578125" style="359" customWidth="1"/>
    <col min="13058" max="13058" width="23.28515625" style="359" customWidth="1"/>
    <col min="13059" max="13059" width="17.42578125" style="359" customWidth="1"/>
    <col min="13060" max="13062" width="33" style="359" customWidth="1"/>
    <col min="13063" max="13312" width="9.140625" style="359"/>
    <col min="13313" max="13313" width="20.42578125" style="359" customWidth="1"/>
    <col min="13314" max="13314" width="23.28515625" style="359" customWidth="1"/>
    <col min="13315" max="13315" width="17.42578125" style="359" customWidth="1"/>
    <col min="13316" max="13318" width="33" style="359" customWidth="1"/>
    <col min="13319" max="13568" width="9.140625" style="359"/>
    <col min="13569" max="13569" width="20.42578125" style="359" customWidth="1"/>
    <col min="13570" max="13570" width="23.28515625" style="359" customWidth="1"/>
    <col min="13571" max="13571" width="17.42578125" style="359" customWidth="1"/>
    <col min="13572" max="13574" width="33" style="359" customWidth="1"/>
    <col min="13575" max="13824" width="9.140625" style="359"/>
    <col min="13825" max="13825" width="20.42578125" style="359" customWidth="1"/>
    <col min="13826" max="13826" width="23.28515625" style="359" customWidth="1"/>
    <col min="13827" max="13827" width="17.42578125" style="359" customWidth="1"/>
    <col min="13828" max="13830" width="33" style="359" customWidth="1"/>
    <col min="13831" max="14080" width="9.140625" style="359"/>
    <col min="14081" max="14081" width="20.42578125" style="359" customWidth="1"/>
    <col min="14082" max="14082" width="23.28515625" style="359" customWidth="1"/>
    <col min="14083" max="14083" width="17.42578125" style="359" customWidth="1"/>
    <col min="14084" max="14086" width="33" style="359" customWidth="1"/>
    <col min="14087" max="14336" width="9.140625" style="359"/>
    <col min="14337" max="14337" width="20.42578125" style="359" customWidth="1"/>
    <col min="14338" max="14338" width="23.28515625" style="359" customWidth="1"/>
    <col min="14339" max="14339" width="17.42578125" style="359" customWidth="1"/>
    <col min="14340" max="14342" width="33" style="359" customWidth="1"/>
    <col min="14343" max="14592" width="9.140625" style="359"/>
    <col min="14593" max="14593" width="20.42578125" style="359" customWidth="1"/>
    <col min="14594" max="14594" width="23.28515625" style="359" customWidth="1"/>
    <col min="14595" max="14595" width="17.42578125" style="359" customWidth="1"/>
    <col min="14596" max="14598" width="33" style="359" customWidth="1"/>
    <col min="14599" max="14848" width="9.140625" style="359"/>
    <col min="14849" max="14849" width="20.42578125" style="359" customWidth="1"/>
    <col min="14850" max="14850" width="23.28515625" style="359" customWidth="1"/>
    <col min="14851" max="14851" width="17.42578125" style="359" customWidth="1"/>
    <col min="14852" max="14854" width="33" style="359" customWidth="1"/>
    <col min="14855" max="15104" width="9.140625" style="359"/>
    <col min="15105" max="15105" width="20.42578125" style="359" customWidth="1"/>
    <col min="15106" max="15106" width="23.28515625" style="359" customWidth="1"/>
    <col min="15107" max="15107" width="17.42578125" style="359" customWidth="1"/>
    <col min="15108" max="15110" width="33" style="359" customWidth="1"/>
    <col min="15111" max="15360" width="9.140625" style="359"/>
    <col min="15361" max="15361" width="20.42578125" style="359" customWidth="1"/>
    <col min="15362" max="15362" width="23.28515625" style="359" customWidth="1"/>
    <col min="15363" max="15363" width="17.42578125" style="359" customWidth="1"/>
    <col min="15364" max="15366" width="33" style="359" customWidth="1"/>
    <col min="15367" max="15616" width="9.140625" style="359"/>
    <col min="15617" max="15617" width="20.42578125" style="359" customWidth="1"/>
    <col min="15618" max="15618" width="23.28515625" style="359" customWidth="1"/>
    <col min="15619" max="15619" width="17.42578125" style="359" customWidth="1"/>
    <col min="15620" max="15622" width="33" style="359" customWidth="1"/>
    <col min="15623" max="15872" width="9.140625" style="359"/>
    <col min="15873" max="15873" width="20.42578125" style="359" customWidth="1"/>
    <col min="15874" max="15874" width="23.28515625" style="359" customWidth="1"/>
    <col min="15875" max="15875" width="17.42578125" style="359" customWidth="1"/>
    <col min="15876" max="15878" width="33" style="359" customWidth="1"/>
    <col min="15879" max="16128" width="9.140625" style="359"/>
    <col min="16129" max="16129" width="20.42578125" style="359" customWidth="1"/>
    <col min="16130" max="16130" width="23.28515625" style="359" customWidth="1"/>
    <col min="16131" max="16131" width="17.42578125" style="359" customWidth="1"/>
    <col min="16132" max="16134" width="33" style="359" customWidth="1"/>
    <col min="16135" max="16384" width="9.140625" style="359"/>
  </cols>
  <sheetData>
    <row r="1" spans="1:16" ht="13.5" customHeight="1" x14ac:dyDescent="0.25">
      <c r="I1" s="360" t="s">
        <v>507</v>
      </c>
    </row>
    <row r="2" spans="1:16" ht="13.5" customHeight="1" x14ac:dyDescent="0.25">
      <c r="I2" s="29" t="s">
        <v>185</v>
      </c>
    </row>
    <row r="3" spans="1:16" ht="13.5" customHeight="1" x14ac:dyDescent="0.25">
      <c r="I3" s="29" t="s">
        <v>186</v>
      </c>
    </row>
    <row r="4" spans="1:16" ht="13.5" customHeight="1" x14ac:dyDescent="0.25">
      <c r="I4" s="29" t="s">
        <v>187</v>
      </c>
    </row>
    <row r="5" spans="1:16" ht="13.5" customHeight="1" x14ac:dyDescent="0.2">
      <c r="A5" s="785" t="s">
        <v>508</v>
      </c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</row>
    <row r="6" spans="1:16" ht="13.5" customHeight="1" x14ac:dyDescent="0.2">
      <c r="A6" s="785" t="s">
        <v>190</v>
      </c>
      <c r="B6" s="785"/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</row>
    <row r="7" spans="1:16" ht="15.75" x14ac:dyDescent="0.2">
      <c r="A7" s="254">
        <v>11503000000</v>
      </c>
    </row>
    <row r="8" spans="1:16" ht="15.75" x14ac:dyDescent="0.2">
      <c r="A8" s="254" t="s">
        <v>2</v>
      </c>
    </row>
    <row r="9" spans="1:16" ht="13.5" thickBot="1" x14ac:dyDescent="0.25">
      <c r="O9" s="359" t="s">
        <v>191</v>
      </c>
    </row>
    <row r="10" spans="1:16" ht="222.75" customHeight="1" thickBot="1" x14ac:dyDescent="0.25">
      <c r="A10" s="786" t="s">
        <v>4</v>
      </c>
      <c r="B10" s="789" t="s">
        <v>5</v>
      </c>
      <c r="C10" s="789" t="s">
        <v>6</v>
      </c>
      <c r="D10" s="789" t="s">
        <v>509</v>
      </c>
      <c r="E10" s="792" t="s">
        <v>510</v>
      </c>
      <c r="F10" s="793"/>
      <c r="G10" s="793"/>
      <c r="H10" s="794"/>
      <c r="I10" s="792" t="s">
        <v>511</v>
      </c>
      <c r="J10" s="793"/>
      <c r="K10" s="793"/>
      <c r="L10" s="794"/>
      <c r="M10" s="792" t="s">
        <v>512</v>
      </c>
      <c r="N10" s="793"/>
      <c r="O10" s="793"/>
      <c r="P10" s="794"/>
    </row>
    <row r="11" spans="1:16" ht="16.5" thickBot="1" x14ac:dyDescent="0.25">
      <c r="A11" s="787"/>
      <c r="B11" s="790"/>
      <c r="C11" s="790"/>
      <c r="D11" s="790"/>
      <c r="E11" s="783" t="s">
        <v>513</v>
      </c>
      <c r="F11" s="792" t="s">
        <v>514</v>
      </c>
      <c r="G11" s="794"/>
      <c r="H11" s="783" t="s">
        <v>298</v>
      </c>
      <c r="I11" s="783" t="s">
        <v>513</v>
      </c>
      <c r="J11" s="792" t="s">
        <v>514</v>
      </c>
      <c r="K11" s="794"/>
      <c r="L11" s="783" t="s">
        <v>298</v>
      </c>
      <c r="M11" s="783" t="s">
        <v>513</v>
      </c>
      <c r="N11" s="792" t="s">
        <v>514</v>
      </c>
      <c r="O11" s="794"/>
      <c r="P11" s="783" t="s">
        <v>298</v>
      </c>
    </row>
    <row r="12" spans="1:16" ht="101.25" thickBot="1" x14ac:dyDescent="0.25">
      <c r="A12" s="788"/>
      <c r="B12" s="791"/>
      <c r="C12" s="791"/>
      <c r="D12" s="791"/>
      <c r="E12" s="784"/>
      <c r="F12" s="361" t="s">
        <v>13</v>
      </c>
      <c r="G12" s="361" t="s">
        <v>14</v>
      </c>
      <c r="H12" s="784"/>
      <c r="I12" s="784"/>
      <c r="J12" s="361" t="s">
        <v>13</v>
      </c>
      <c r="K12" s="361" t="s">
        <v>14</v>
      </c>
      <c r="L12" s="784"/>
      <c r="M12" s="784"/>
      <c r="N12" s="361" t="s">
        <v>13</v>
      </c>
      <c r="O12" s="361" t="s">
        <v>14</v>
      </c>
      <c r="P12" s="784"/>
    </row>
    <row r="13" spans="1:16" ht="16.5" thickBot="1" x14ac:dyDescent="0.25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3">
        <v>16</v>
      </c>
    </row>
    <row r="14" spans="1:16" ht="16.5" thickBot="1" x14ac:dyDescent="0.25">
      <c r="A14" s="362" t="s">
        <v>515</v>
      </c>
      <c r="B14" s="362" t="s">
        <v>515</v>
      </c>
      <c r="C14" s="362" t="s">
        <v>515</v>
      </c>
      <c r="D14" s="362" t="s">
        <v>515</v>
      </c>
      <c r="E14" s="362" t="s">
        <v>515</v>
      </c>
      <c r="F14" s="362" t="s">
        <v>515</v>
      </c>
      <c r="G14" s="362" t="s">
        <v>515</v>
      </c>
      <c r="H14" s="362" t="s">
        <v>515</v>
      </c>
      <c r="I14" s="362" t="s">
        <v>515</v>
      </c>
      <c r="J14" s="362" t="s">
        <v>515</v>
      </c>
      <c r="K14" s="362" t="s">
        <v>515</v>
      </c>
      <c r="L14" s="362" t="s">
        <v>515</v>
      </c>
      <c r="M14" s="362" t="s">
        <v>515</v>
      </c>
      <c r="N14" s="362" t="s">
        <v>515</v>
      </c>
      <c r="O14" s="362" t="s">
        <v>515</v>
      </c>
      <c r="P14" s="362" t="s">
        <v>515</v>
      </c>
    </row>
    <row r="15" spans="1:16" ht="16.5" thickBot="1" x14ac:dyDescent="0.25">
      <c r="A15" s="362" t="s">
        <v>502</v>
      </c>
      <c r="B15" s="363" t="s">
        <v>502</v>
      </c>
      <c r="C15" s="363" t="s">
        <v>502</v>
      </c>
      <c r="D15" s="364" t="s">
        <v>183</v>
      </c>
      <c r="E15" s="363" t="s">
        <v>347</v>
      </c>
      <c r="F15" s="363" t="s">
        <v>347</v>
      </c>
      <c r="G15" s="363" t="s">
        <v>347</v>
      </c>
      <c r="H15" s="363" t="s">
        <v>347</v>
      </c>
      <c r="I15" s="363" t="s">
        <v>347</v>
      </c>
      <c r="J15" s="363" t="s">
        <v>347</v>
      </c>
      <c r="K15" s="363" t="s">
        <v>347</v>
      </c>
      <c r="L15" s="363" t="s">
        <v>347</v>
      </c>
      <c r="M15" s="363" t="s">
        <v>347</v>
      </c>
      <c r="N15" s="363" t="s">
        <v>347</v>
      </c>
      <c r="O15" s="363" t="s">
        <v>347</v>
      </c>
      <c r="P15" s="363" t="s">
        <v>347</v>
      </c>
    </row>
  </sheetData>
  <mergeCells count="18">
    <mergeCell ref="I11:I12"/>
    <mergeCell ref="J11:K11"/>
    <mergeCell ref="L11:L12"/>
    <mergeCell ref="M11:M12"/>
    <mergeCell ref="A5:P5"/>
    <mergeCell ref="A6:P6"/>
    <mergeCell ref="A10:A12"/>
    <mergeCell ref="B10:B12"/>
    <mergeCell ref="C10:C12"/>
    <mergeCell ref="D10:D12"/>
    <mergeCell ref="E10:H10"/>
    <mergeCell ref="I10:L10"/>
    <mergeCell ref="M10:P10"/>
    <mergeCell ref="E11:E12"/>
    <mergeCell ref="N11:O11"/>
    <mergeCell ref="P11:P12"/>
    <mergeCell ref="F11:G11"/>
    <mergeCell ref="H11:H12"/>
  </mergeCells>
  <pageMargins left="0.70866141732283472" right="0.51181102362204722" top="0.94488188976377963" bottom="0.55118110236220474" header="0.31496062992125984" footer="0.31496062992125984"/>
  <pageSetup paperSize="9" scale="5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7" zoomScaleNormal="100" workbookViewId="0">
      <selection activeCell="F25" sqref="F25"/>
    </sheetView>
  </sheetViews>
  <sheetFormatPr defaultRowHeight="15.75" x14ac:dyDescent="0.25"/>
  <cols>
    <col min="1" max="2" width="20.7109375" style="366" customWidth="1"/>
    <col min="3" max="3" width="73.28515625" style="366" customWidth="1"/>
    <col min="4" max="4" width="31.42578125" style="366" customWidth="1"/>
    <col min="5" max="256" width="9.140625" style="366"/>
    <col min="257" max="258" width="20.7109375" style="366" customWidth="1"/>
    <col min="259" max="259" width="73.28515625" style="366" customWidth="1"/>
    <col min="260" max="260" width="31.42578125" style="366" customWidth="1"/>
    <col min="261" max="512" width="9.140625" style="366"/>
    <col min="513" max="514" width="20.7109375" style="366" customWidth="1"/>
    <col min="515" max="515" width="73.28515625" style="366" customWidth="1"/>
    <col min="516" max="516" width="31.42578125" style="366" customWidth="1"/>
    <col min="517" max="768" width="9.140625" style="366"/>
    <col min="769" max="770" width="20.7109375" style="366" customWidth="1"/>
    <col min="771" max="771" width="73.28515625" style="366" customWidth="1"/>
    <col min="772" max="772" width="31.42578125" style="366" customWidth="1"/>
    <col min="773" max="1024" width="9.140625" style="366"/>
    <col min="1025" max="1026" width="20.7109375" style="366" customWidth="1"/>
    <col min="1027" max="1027" width="73.28515625" style="366" customWidth="1"/>
    <col min="1028" max="1028" width="31.42578125" style="366" customWidth="1"/>
    <col min="1029" max="1280" width="9.140625" style="366"/>
    <col min="1281" max="1282" width="20.7109375" style="366" customWidth="1"/>
    <col min="1283" max="1283" width="73.28515625" style="366" customWidth="1"/>
    <col min="1284" max="1284" width="31.42578125" style="366" customWidth="1"/>
    <col min="1285" max="1536" width="9.140625" style="366"/>
    <col min="1537" max="1538" width="20.7109375" style="366" customWidth="1"/>
    <col min="1539" max="1539" width="73.28515625" style="366" customWidth="1"/>
    <col min="1540" max="1540" width="31.42578125" style="366" customWidth="1"/>
    <col min="1541" max="1792" width="9.140625" style="366"/>
    <col min="1793" max="1794" width="20.7109375" style="366" customWidth="1"/>
    <col min="1795" max="1795" width="73.28515625" style="366" customWidth="1"/>
    <col min="1796" max="1796" width="31.42578125" style="366" customWidth="1"/>
    <col min="1797" max="2048" width="9.140625" style="366"/>
    <col min="2049" max="2050" width="20.7109375" style="366" customWidth="1"/>
    <col min="2051" max="2051" width="73.28515625" style="366" customWidth="1"/>
    <col min="2052" max="2052" width="31.42578125" style="366" customWidth="1"/>
    <col min="2053" max="2304" width="9.140625" style="366"/>
    <col min="2305" max="2306" width="20.7109375" style="366" customWidth="1"/>
    <col min="2307" max="2307" width="73.28515625" style="366" customWidth="1"/>
    <col min="2308" max="2308" width="31.42578125" style="366" customWidth="1"/>
    <col min="2309" max="2560" width="9.140625" style="366"/>
    <col min="2561" max="2562" width="20.7109375" style="366" customWidth="1"/>
    <col min="2563" max="2563" width="73.28515625" style="366" customWidth="1"/>
    <col min="2564" max="2564" width="31.42578125" style="366" customWidth="1"/>
    <col min="2565" max="2816" width="9.140625" style="366"/>
    <col min="2817" max="2818" width="20.7109375" style="366" customWidth="1"/>
    <col min="2819" max="2819" width="73.28515625" style="366" customWidth="1"/>
    <col min="2820" max="2820" width="31.42578125" style="366" customWidth="1"/>
    <col min="2821" max="3072" width="9.140625" style="366"/>
    <col min="3073" max="3074" width="20.7109375" style="366" customWidth="1"/>
    <col min="3075" max="3075" width="73.28515625" style="366" customWidth="1"/>
    <col min="3076" max="3076" width="31.42578125" style="366" customWidth="1"/>
    <col min="3077" max="3328" width="9.140625" style="366"/>
    <col min="3329" max="3330" width="20.7109375" style="366" customWidth="1"/>
    <col min="3331" max="3331" width="73.28515625" style="366" customWidth="1"/>
    <col min="3332" max="3332" width="31.42578125" style="366" customWidth="1"/>
    <col min="3333" max="3584" width="9.140625" style="366"/>
    <col min="3585" max="3586" width="20.7109375" style="366" customWidth="1"/>
    <col min="3587" max="3587" width="73.28515625" style="366" customWidth="1"/>
    <col min="3588" max="3588" width="31.42578125" style="366" customWidth="1"/>
    <col min="3589" max="3840" width="9.140625" style="366"/>
    <col min="3841" max="3842" width="20.7109375" style="366" customWidth="1"/>
    <col min="3843" max="3843" width="73.28515625" style="366" customWidth="1"/>
    <col min="3844" max="3844" width="31.42578125" style="366" customWidth="1"/>
    <col min="3845" max="4096" width="9.140625" style="366"/>
    <col min="4097" max="4098" width="20.7109375" style="366" customWidth="1"/>
    <col min="4099" max="4099" width="73.28515625" style="366" customWidth="1"/>
    <col min="4100" max="4100" width="31.42578125" style="366" customWidth="1"/>
    <col min="4101" max="4352" width="9.140625" style="366"/>
    <col min="4353" max="4354" width="20.7109375" style="366" customWidth="1"/>
    <col min="4355" max="4355" width="73.28515625" style="366" customWidth="1"/>
    <col min="4356" max="4356" width="31.42578125" style="366" customWidth="1"/>
    <col min="4357" max="4608" width="9.140625" style="366"/>
    <col min="4609" max="4610" width="20.7109375" style="366" customWidth="1"/>
    <col min="4611" max="4611" width="73.28515625" style="366" customWidth="1"/>
    <col min="4612" max="4612" width="31.42578125" style="366" customWidth="1"/>
    <col min="4613" max="4864" width="9.140625" style="366"/>
    <col min="4865" max="4866" width="20.7109375" style="366" customWidth="1"/>
    <col min="4867" max="4867" width="73.28515625" style="366" customWidth="1"/>
    <col min="4868" max="4868" width="31.42578125" style="366" customWidth="1"/>
    <col min="4869" max="5120" width="9.140625" style="366"/>
    <col min="5121" max="5122" width="20.7109375" style="366" customWidth="1"/>
    <col min="5123" max="5123" width="73.28515625" style="366" customWidth="1"/>
    <col min="5124" max="5124" width="31.42578125" style="366" customWidth="1"/>
    <col min="5125" max="5376" width="9.140625" style="366"/>
    <col min="5377" max="5378" width="20.7109375" style="366" customWidth="1"/>
    <col min="5379" max="5379" width="73.28515625" style="366" customWidth="1"/>
    <col min="5380" max="5380" width="31.42578125" style="366" customWidth="1"/>
    <col min="5381" max="5632" width="9.140625" style="366"/>
    <col min="5633" max="5634" width="20.7109375" style="366" customWidth="1"/>
    <col min="5635" max="5635" width="73.28515625" style="366" customWidth="1"/>
    <col min="5636" max="5636" width="31.42578125" style="366" customWidth="1"/>
    <col min="5637" max="5888" width="9.140625" style="366"/>
    <col min="5889" max="5890" width="20.7109375" style="366" customWidth="1"/>
    <col min="5891" max="5891" width="73.28515625" style="366" customWidth="1"/>
    <col min="5892" max="5892" width="31.42578125" style="366" customWidth="1"/>
    <col min="5893" max="6144" width="9.140625" style="366"/>
    <col min="6145" max="6146" width="20.7109375" style="366" customWidth="1"/>
    <col min="6147" max="6147" width="73.28515625" style="366" customWidth="1"/>
    <col min="6148" max="6148" width="31.42578125" style="366" customWidth="1"/>
    <col min="6149" max="6400" width="9.140625" style="366"/>
    <col min="6401" max="6402" width="20.7109375" style="366" customWidth="1"/>
    <col min="6403" max="6403" width="73.28515625" style="366" customWidth="1"/>
    <col min="6404" max="6404" width="31.42578125" style="366" customWidth="1"/>
    <col min="6405" max="6656" width="9.140625" style="366"/>
    <col min="6657" max="6658" width="20.7109375" style="366" customWidth="1"/>
    <col min="6659" max="6659" width="73.28515625" style="366" customWidth="1"/>
    <col min="6660" max="6660" width="31.42578125" style="366" customWidth="1"/>
    <col min="6661" max="6912" width="9.140625" style="366"/>
    <col min="6913" max="6914" width="20.7109375" style="366" customWidth="1"/>
    <col min="6915" max="6915" width="73.28515625" style="366" customWidth="1"/>
    <col min="6916" max="6916" width="31.42578125" style="366" customWidth="1"/>
    <col min="6917" max="7168" width="9.140625" style="366"/>
    <col min="7169" max="7170" width="20.7109375" style="366" customWidth="1"/>
    <col min="7171" max="7171" width="73.28515625" style="366" customWidth="1"/>
    <col min="7172" max="7172" width="31.42578125" style="366" customWidth="1"/>
    <col min="7173" max="7424" width="9.140625" style="366"/>
    <col min="7425" max="7426" width="20.7109375" style="366" customWidth="1"/>
    <col min="7427" max="7427" width="73.28515625" style="366" customWidth="1"/>
    <col min="7428" max="7428" width="31.42578125" style="366" customWidth="1"/>
    <col min="7429" max="7680" width="9.140625" style="366"/>
    <col min="7681" max="7682" width="20.7109375" style="366" customWidth="1"/>
    <col min="7683" max="7683" width="73.28515625" style="366" customWidth="1"/>
    <col min="7684" max="7684" width="31.42578125" style="366" customWidth="1"/>
    <col min="7685" max="7936" width="9.140625" style="366"/>
    <col min="7937" max="7938" width="20.7109375" style="366" customWidth="1"/>
    <col min="7939" max="7939" width="73.28515625" style="366" customWidth="1"/>
    <col min="7940" max="7940" width="31.42578125" style="366" customWidth="1"/>
    <col min="7941" max="8192" width="9.140625" style="366"/>
    <col min="8193" max="8194" width="20.7109375" style="366" customWidth="1"/>
    <col min="8195" max="8195" width="73.28515625" style="366" customWidth="1"/>
    <col min="8196" max="8196" width="31.42578125" style="366" customWidth="1"/>
    <col min="8197" max="8448" width="9.140625" style="366"/>
    <col min="8449" max="8450" width="20.7109375" style="366" customWidth="1"/>
    <col min="8451" max="8451" width="73.28515625" style="366" customWidth="1"/>
    <col min="8452" max="8452" width="31.42578125" style="366" customWidth="1"/>
    <col min="8453" max="8704" width="9.140625" style="366"/>
    <col min="8705" max="8706" width="20.7109375" style="366" customWidth="1"/>
    <col min="8707" max="8707" width="73.28515625" style="366" customWidth="1"/>
    <col min="8708" max="8708" width="31.42578125" style="366" customWidth="1"/>
    <col min="8709" max="8960" width="9.140625" style="366"/>
    <col min="8961" max="8962" width="20.7109375" style="366" customWidth="1"/>
    <col min="8963" max="8963" width="73.28515625" style="366" customWidth="1"/>
    <col min="8964" max="8964" width="31.42578125" style="366" customWidth="1"/>
    <col min="8965" max="9216" width="9.140625" style="366"/>
    <col min="9217" max="9218" width="20.7109375" style="366" customWidth="1"/>
    <col min="9219" max="9219" width="73.28515625" style="366" customWidth="1"/>
    <col min="9220" max="9220" width="31.42578125" style="366" customWidth="1"/>
    <col min="9221" max="9472" width="9.140625" style="366"/>
    <col min="9473" max="9474" width="20.7109375" style="366" customWidth="1"/>
    <col min="9475" max="9475" width="73.28515625" style="366" customWidth="1"/>
    <col min="9476" max="9476" width="31.42578125" style="366" customWidth="1"/>
    <col min="9477" max="9728" width="9.140625" style="366"/>
    <col min="9729" max="9730" width="20.7109375" style="366" customWidth="1"/>
    <col min="9731" max="9731" width="73.28515625" style="366" customWidth="1"/>
    <col min="9732" max="9732" width="31.42578125" style="366" customWidth="1"/>
    <col min="9733" max="9984" width="9.140625" style="366"/>
    <col min="9985" max="9986" width="20.7109375" style="366" customWidth="1"/>
    <col min="9987" max="9987" width="73.28515625" style="366" customWidth="1"/>
    <col min="9988" max="9988" width="31.42578125" style="366" customWidth="1"/>
    <col min="9989" max="10240" width="9.140625" style="366"/>
    <col min="10241" max="10242" width="20.7109375" style="366" customWidth="1"/>
    <col min="10243" max="10243" width="73.28515625" style="366" customWidth="1"/>
    <col min="10244" max="10244" width="31.42578125" style="366" customWidth="1"/>
    <col min="10245" max="10496" width="9.140625" style="366"/>
    <col min="10497" max="10498" width="20.7109375" style="366" customWidth="1"/>
    <col min="10499" max="10499" width="73.28515625" style="366" customWidth="1"/>
    <col min="10500" max="10500" width="31.42578125" style="366" customWidth="1"/>
    <col min="10501" max="10752" width="9.140625" style="366"/>
    <col min="10753" max="10754" width="20.7109375" style="366" customWidth="1"/>
    <col min="10755" max="10755" width="73.28515625" style="366" customWidth="1"/>
    <col min="10756" max="10756" width="31.42578125" style="366" customWidth="1"/>
    <col min="10757" max="11008" width="9.140625" style="366"/>
    <col min="11009" max="11010" width="20.7109375" style="366" customWidth="1"/>
    <col min="11011" max="11011" width="73.28515625" style="366" customWidth="1"/>
    <col min="11012" max="11012" width="31.42578125" style="366" customWidth="1"/>
    <col min="11013" max="11264" width="9.140625" style="366"/>
    <col min="11265" max="11266" width="20.7109375" style="366" customWidth="1"/>
    <col min="11267" max="11267" width="73.28515625" style="366" customWidth="1"/>
    <col min="11268" max="11268" width="31.42578125" style="366" customWidth="1"/>
    <col min="11269" max="11520" width="9.140625" style="366"/>
    <col min="11521" max="11522" width="20.7109375" style="366" customWidth="1"/>
    <col min="11523" max="11523" width="73.28515625" style="366" customWidth="1"/>
    <col min="11524" max="11524" width="31.42578125" style="366" customWidth="1"/>
    <col min="11525" max="11776" width="9.140625" style="366"/>
    <col min="11777" max="11778" width="20.7109375" style="366" customWidth="1"/>
    <col min="11779" max="11779" width="73.28515625" style="366" customWidth="1"/>
    <col min="11780" max="11780" width="31.42578125" style="366" customWidth="1"/>
    <col min="11781" max="12032" width="9.140625" style="366"/>
    <col min="12033" max="12034" width="20.7109375" style="366" customWidth="1"/>
    <col min="12035" max="12035" width="73.28515625" style="366" customWidth="1"/>
    <col min="12036" max="12036" width="31.42578125" style="366" customWidth="1"/>
    <col min="12037" max="12288" width="9.140625" style="366"/>
    <col min="12289" max="12290" width="20.7109375" style="366" customWidth="1"/>
    <col min="12291" max="12291" width="73.28515625" style="366" customWidth="1"/>
    <col min="12292" max="12292" width="31.42578125" style="366" customWidth="1"/>
    <col min="12293" max="12544" width="9.140625" style="366"/>
    <col min="12545" max="12546" width="20.7109375" style="366" customWidth="1"/>
    <col min="12547" max="12547" width="73.28515625" style="366" customWidth="1"/>
    <col min="12548" max="12548" width="31.42578125" style="366" customWidth="1"/>
    <col min="12549" max="12800" width="9.140625" style="366"/>
    <col min="12801" max="12802" width="20.7109375" style="366" customWidth="1"/>
    <col min="12803" max="12803" width="73.28515625" style="366" customWidth="1"/>
    <col min="12804" max="12804" width="31.42578125" style="366" customWidth="1"/>
    <col min="12805" max="13056" width="9.140625" style="366"/>
    <col min="13057" max="13058" width="20.7109375" style="366" customWidth="1"/>
    <col min="13059" max="13059" width="73.28515625" style="366" customWidth="1"/>
    <col min="13060" max="13060" width="31.42578125" style="366" customWidth="1"/>
    <col min="13061" max="13312" width="9.140625" style="366"/>
    <col min="13313" max="13314" width="20.7109375" style="366" customWidth="1"/>
    <col min="13315" max="13315" width="73.28515625" style="366" customWidth="1"/>
    <col min="13316" max="13316" width="31.42578125" style="366" customWidth="1"/>
    <col min="13317" max="13568" width="9.140625" style="366"/>
    <col min="13569" max="13570" width="20.7109375" style="366" customWidth="1"/>
    <col min="13571" max="13571" width="73.28515625" style="366" customWidth="1"/>
    <col min="13572" max="13572" width="31.42578125" style="366" customWidth="1"/>
    <col min="13573" max="13824" width="9.140625" style="366"/>
    <col min="13825" max="13826" width="20.7109375" style="366" customWidth="1"/>
    <col min="13827" max="13827" width="73.28515625" style="366" customWidth="1"/>
    <col min="13828" max="13828" width="31.42578125" style="366" customWidth="1"/>
    <col min="13829" max="14080" width="9.140625" style="366"/>
    <col min="14081" max="14082" width="20.7109375" style="366" customWidth="1"/>
    <col min="14083" max="14083" width="73.28515625" style="366" customWidth="1"/>
    <col min="14084" max="14084" width="31.42578125" style="366" customWidth="1"/>
    <col min="14085" max="14336" width="9.140625" style="366"/>
    <col min="14337" max="14338" width="20.7109375" style="366" customWidth="1"/>
    <col min="14339" max="14339" width="73.28515625" style="366" customWidth="1"/>
    <col min="14340" max="14340" width="31.42578125" style="366" customWidth="1"/>
    <col min="14341" max="14592" width="9.140625" style="366"/>
    <col min="14593" max="14594" width="20.7109375" style="366" customWidth="1"/>
    <col min="14595" max="14595" width="73.28515625" style="366" customWidth="1"/>
    <col min="14596" max="14596" width="31.42578125" style="366" customWidth="1"/>
    <col min="14597" max="14848" width="9.140625" style="366"/>
    <col min="14849" max="14850" width="20.7109375" style="366" customWidth="1"/>
    <col min="14851" max="14851" width="73.28515625" style="366" customWidth="1"/>
    <col min="14852" max="14852" width="31.42578125" style="366" customWidth="1"/>
    <col min="14853" max="15104" width="9.140625" style="366"/>
    <col min="15105" max="15106" width="20.7109375" style="366" customWidth="1"/>
    <col min="15107" max="15107" width="73.28515625" style="366" customWidth="1"/>
    <col min="15108" max="15108" width="31.42578125" style="366" customWidth="1"/>
    <col min="15109" max="15360" width="9.140625" style="366"/>
    <col min="15361" max="15362" width="20.7109375" style="366" customWidth="1"/>
    <col min="15363" max="15363" width="73.28515625" style="366" customWidth="1"/>
    <col min="15364" max="15364" width="31.42578125" style="366" customWidth="1"/>
    <col min="15365" max="15616" width="9.140625" style="366"/>
    <col min="15617" max="15618" width="20.7109375" style="366" customWidth="1"/>
    <col min="15619" max="15619" width="73.28515625" style="366" customWidth="1"/>
    <col min="15620" max="15620" width="31.42578125" style="366" customWidth="1"/>
    <col min="15621" max="15872" width="9.140625" style="366"/>
    <col min="15873" max="15874" width="20.7109375" style="366" customWidth="1"/>
    <col min="15875" max="15875" width="73.28515625" style="366" customWidth="1"/>
    <col min="15876" max="15876" width="31.42578125" style="366" customWidth="1"/>
    <col min="15877" max="16128" width="9.140625" style="366"/>
    <col min="16129" max="16130" width="20.7109375" style="366" customWidth="1"/>
    <col min="16131" max="16131" width="73.28515625" style="366" customWidth="1"/>
    <col min="16132" max="16132" width="31.42578125" style="366" customWidth="1"/>
    <col min="16133" max="16384" width="9.140625" style="366"/>
  </cols>
  <sheetData>
    <row r="1" spans="1:4" x14ac:dyDescent="0.25">
      <c r="A1" s="365"/>
      <c r="C1" s="365"/>
      <c r="D1" s="365" t="s">
        <v>516</v>
      </c>
    </row>
    <row r="2" spans="1:4" x14ac:dyDescent="0.25">
      <c r="C2" s="367"/>
      <c r="D2" s="365" t="s">
        <v>185</v>
      </c>
    </row>
    <row r="3" spans="1:4" ht="17.25" customHeight="1" x14ac:dyDescent="0.25">
      <c r="C3" s="365"/>
      <c r="D3" s="365" t="s">
        <v>186</v>
      </c>
    </row>
    <row r="4" spans="1:4" ht="18" customHeight="1" x14ac:dyDescent="0.25">
      <c r="C4" s="368"/>
      <c r="D4" s="365" t="s">
        <v>517</v>
      </c>
    </row>
    <row r="5" spans="1:4" x14ac:dyDescent="0.25">
      <c r="A5" s="803" t="s">
        <v>518</v>
      </c>
      <c r="B5" s="804"/>
      <c r="C5" s="804"/>
      <c r="D5" s="804"/>
    </row>
    <row r="6" spans="1:4" x14ac:dyDescent="0.25">
      <c r="A6" s="805" t="s">
        <v>1</v>
      </c>
      <c r="B6" s="804"/>
      <c r="C6" s="804"/>
      <c r="D6" s="804"/>
    </row>
    <row r="7" spans="1:4" x14ac:dyDescent="0.25">
      <c r="A7" s="804" t="s">
        <v>2</v>
      </c>
      <c r="B7" s="804"/>
      <c r="C7" s="804"/>
      <c r="D7" s="804"/>
    </row>
    <row r="8" spans="1:4" ht="21.95" customHeight="1" x14ac:dyDescent="0.25">
      <c r="A8" s="369" t="s">
        <v>519</v>
      </c>
    </row>
    <row r="9" spans="1:4" x14ac:dyDescent="0.25">
      <c r="D9" s="368" t="s">
        <v>520</v>
      </c>
    </row>
    <row r="10" spans="1:4" ht="47.25" x14ac:dyDescent="0.25">
      <c r="A10" s="370" t="s">
        <v>521</v>
      </c>
      <c r="B10" s="806" t="s">
        <v>522</v>
      </c>
      <c r="C10" s="807"/>
      <c r="D10" s="371" t="s">
        <v>10</v>
      </c>
    </row>
    <row r="11" spans="1:4" x14ac:dyDescent="0.25">
      <c r="A11" s="372">
        <v>1</v>
      </c>
      <c r="B11" s="808">
        <v>2</v>
      </c>
      <c r="C11" s="809"/>
      <c r="D11" s="373">
        <v>3</v>
      </c>
    </row>
    <row r="12" spans="1:4" x14ac:dyDescent="0.25">
      <c r="A12" s="795" t="s">
        <v>523</v>
      </c>
      <c r="B12" s="795"/>
      <c r="C12" s="795"/>
      <c r="D12" s="795"/>
    </row>
    <row r="13" spans="1:4" x14ac:dyDescent="0.25">
      <c r="A13" s="374" t="s">
        <v>332</v>
      </c>
      <c r="B13" s="385" t="s">
        <v>524</v>
      </c>
      <c r="C13" s="399"/>
      <c r="D13" s="377">
        <v>48655900</v>
      </c>
    </row>
    <row r="14" spans="1:4" x14ac:dyDescent="0.25">
      <c r="A14" s="378" t="s">
        <v>525</v>
      </c>
      <c r="B14" s="402" t="s">
        <v>526</v>
      </c>
      <c r="C14" s="400"/>
      <c r="D14" s="381">
        <v>48655900</v>
      </c>
    </row>
    <row r="15" spans="1:4" ht="24" customHeight="1" x14ac:dyDescent="0.25">
      <c r="A15" s="374" t="s">
        <v>527</v>
      </c>
      <c r="B15" s="385" t="s">
        <v>337</v>
      </c>
      <c r="C15" s="399"/>
      <c r="D15" s="377">
        <v>836700</v>
      </c>
    </row>
    <row r="16" spans="1:4" x14ac:dyDescent="0.25">
      <c r="A16" s="378" t="s">
        <v>528</v>
      </c>
      <c r="B16" s="402" t="s">
        <v>529</v>
      </c>
      <c r="C16" s="400"/>
      <c r="D16" s="381">
        <v>836700</v>
      </c>
    </row>
    <row r="17" spans="1:4" x14ac:dyDescent="0.25">
      <c r="A17" s="374" t="s">
        <v>530</v>
      </c>
      <c r="B17" s="385" t="s">
        <v>340</v>
      </c>
      <c r="C17" s="399"/>
      <c r="D17" s="377">
        <v>784740</v>
      </c>
    </row>
    <row r="18" spans="1:4" x14ac:dyDescent="0.25">
      <c r="A18" s="378" t="s">
        <v>528</v>
      </c>
      <c r="B18" s="402" t="s">
        <v>529</v>
      </c>
      <c r="C18" s="400"/>
      <c r="D18" s="381">
        <v>784740</v>
      </c>
    </row>
    <row r="19" spans="1:4" x14ac:dyDescent="0.25">
      <c r="A19" s="374" t="s">
        <v>531</v>
      </c>
      <c r="B19" s="385" t="s">
        <v>342</v>
      </c>
      <c r="C19" s="399"/>
      <c r="D19" s="377">
        <v>619585</v>
      </c>
    </row>
    <row r="20" spans="1:4" x14ac:dyDescent="0.25">
      <c r="A20" s="378" t="s">
        <v>528</v>
      </c>
      <c r="B20" s="402" t="s">
        <v>529</v>
      </c>
      <c r="C20" s="400"/>
      <c r="D20" s="381">
        <v>619585</v>
      </c>
    </row>
    <row r="21" spans="1:4" x14ac:dyDescent="0.25">
      <c r="A21" s="374" t="s">
        <v>532</v>
      </c>
      <c r="B21" s="385" t="s">
        <v>345</v>
      </c>
      <c r="C21" s="399"/>
      <c r="D21" s="377">
        <v>359100</v>
      </c>
    </row>
    <row r="22" spans="1:4" x14ac:dyDescent="0.25">
      <c r="A22" s="378" t="s">
        <v>533</v>
      </c>
      <c r="B22" s="402" t="s">
        <v>534</v>
      </c>
      <c r="C22" s="400"/>
      <c r="D22" s="381">
        <v>30000</v>
      </c>
    </row>
    <row r="23" spans="1:4" x14ac:dyDescent="0.25">
      <c r="A23" s="378" t="s">
        <v>535</v>
      </c>
      <c r="B23" s="402" t="s">
        <v>536</v>
      </c>
      <c r="C23" s="400"/>
      <c r="D23" s="381">
        <v>329100</v>
      </c>
    </row>
    <row r="24" spans="1:4" x14ac:dyDescent="0.25">
      <c r="A24" s="374" t="s">
        <v>537</v>
      </c>
      <c r="B24" s="385" t="s">
        <v>538</v>
      </c>
      <c r="C24" s="399"/>
      <c r="D24" s="377">
        <v>617800</v>
      </c>
    </row>
    <row r="25" spans="1:4" x14ac:dyDescent="0.25">
      <c r="A25" s="382" t="s">
        <v>528</v>
      </c>
      <c r="B25" s="403" t="s">
        <v>529</v>
      </c>
      <c r="C25" s="401"/>
      <c r="D25" s="383">
        <v>617800</v>
      </c>
    </row>
    <row r="26" spans="1:4" hidden="1" x14ac:dyDescent="0.25">
      <c r="A26" s="795" t="s">
        <v>539</v>
      </c>
      <c r="B26" s="795"/>
      <c r="C26" s="795"/>
      <c r="D26" s="795"/>
    </row>
    <row r="27" spans="1:4" hidden="1" x14ac:dyDescent="0.25">
      <c r="A27" s="374" t="s">
        <v>332</v>
      </c>
      <c r="B27" s="375" t="s">
        <v>524</v>
      </c>
      <c r="C27" s="376"/>
      <c r="D27" s="377">
        <v>0</v>
      </c>
    </row>
    <row r="28" spans="1:4" hidden="1" x14ac:dyDescent="0.25">
      <c r="A28" s="378" t="s">
        <v>525</v>
      </c>
      <c r="B28" s="379" t="s">
        <v>526</v>
      </c>
      <c r="C28" s="380"/>
      <c r="D28" s="381">
        <v>0</v>
      </c>
    </row>
    <row r="29" spans="1:4" ht="47.25" hidden="1" x14ac:dyDescent="0.25">
      <c r="A29" s="374" t="s">
        <v>527</v>
      </c>
      <c r="B29" s="375" t="s">
        <v>337</v>
      </c>
      <c r="C29" s="376"/>
      <c r="D29" s="377">
        <v>0</v>
      </c>
    </row>
    <row r="30" spans="1:4" hidden="1" x14ac:dyDescent="0.25">
      <c r="A30" s="378" t="s">
        <v>528</v>
      </c>
      <c r="B30" s="379" t="s">
        <v>529</v>
      </c>
      <c r="C30" s="380"/>
      <c r="D30" s="381">
        <v>0</v>
      </c>
    </row>
    <row r="31" spans="1:4" ht="31.5" hidden="1" x14ac:dyDescent="0.25">
      <c r="A31" s="374" t="s">
        <v>530</v>
      </c>
      <c r="B31" s="375" t="s">
        <v>340</v>
      </c>
      <c r="C31" s="376"/>
      <c r="D31" s="377">
        <v>0</v>
      </c>
    </row>
    <row r="32" spans="1:4" hidden="1" x14ac:dyDescent="0.25">
      <c r="A32" s="378" t="s">
        <v>528</v>
      </c>
      <c r="B32" s="379" t="s">
        <v>529</v>
      </c>
      <c r="C32" s="380"/>
      <c r="D32" s="381">
        <v>0</v>
      </c>
    </row>
    <row r="33" spans="1:4" ht="31.5" hidden="1" x14ac:dyDescent="0.25">
      <c r="A33" s="374" t="s">
        <v>531</v>
      </c>
      <c r="B33" s="375" t="s">
        <v>342</v>
      </c>
      <c r="C33" s="376"/>
      <c r="D33" s="377">
        <v>0</v>
      </c>
    </row>
    <row r="34" spans="1:4" hidden="1" x14ac:dyDescent="0.25">
      <c r="A34" s="378" t="s">
        <v>528</v>
      </c>
      <c r="B34" s="379" t="s">
        <v>529</v>
      </c>
      <c r="C34" s="380"/>
      <c r="D34" s="381">
        <v>0</v>
      </c>
    </row>
    <row r="35" spans="1:4" hidden="1" x14ac:dyDescent="0.25">
      <c r="A35" s="374" t="s">
        <v>532</v>
      </c>
      <c r="B35" s="375" t="s">
        <v>345</v>
      </c>
      <c r="C35" s="376"/>
      <c r="D35" s="377">
        <v>0</v>
      </c>
    </row>
    <row r="36" spans="1:4" hidden="1" x14ac:dyDescent="0.25">
      <c r="A36" s="378" t="s">
        <v>533</v>
      </c>
      <c r="B36" s="379" t="s">
        <v>534</v>
      </c>
      <c r="C36" s="380"/>
      <c r="D36" s="381">
        <v>0</v>
      </c>
    </row>
    <row r="37" spans="1:4" hidden="1" x14ac:dyDescent="0.25">
      <c r="A37" s="378" t="s">
        <v>535</v>
      </c>
      <c r="B37" s="379" t="s">
        <v>536</v>
      </c>
      <c r="C37" s="380"/>
      <c r="D37" s="381">
        <v>0</v>
      </c>
    </row>
    <row r="38" spans="1:4" ht="31.5" hidden="1" x14ac:dyDescent="0.25">
      <c r="A38" s="374" t="s">
        <v>537</v>
      </c>
      <c r="B38" s="375" t="s">
        <v>538</v>
      </c>
      <c r="C38" s="376"/>
      <c r="D38" s="377">
        <v>0</v>
      </c>
    </row>
    <row r="39" spans="1:4" hidden="1" x14ac:dyDescent="0.25">
      <c r="A39" s="378" t="s">
        <v>528</v>
      </c>
      <c r="B39" s="379" t="s">
        <v>529</v>
      </c>
      <c r="C39" s="380"/>
      <c r="D39" s="381">
        <v>0</v>
      </c>
    </row>
    <row r="40" spans="1:4" x14ac:dyDescent="0.25">
      <c r="A40" s="384" t="s">
        <v>184</v>
      </c>
      <c r="B40" s="385" t="s">
        <v>540</v>
      </c>
      <c r="C40" s="376"/>
      <c r="D40" s="386">
        <v>51873825</v>
      </c>
    </row>
    <row r="41" spans="1:4" x14ac:dyDescent="0.25">
      <c r="A41" s="384" t="s">
        <v>184</v>
      </c>
      <c r="B41" s="385" t="s">
        <v>513</v>
      </c>
      <c r="C41" s="376"/>
      <c r="D41" s="386">
        <v>51873825</v>
      </c>
    </row>
    <row r="42" spans="1:4" x14ac:dyDescent="0.25">
      <c r="A42" s="384" t="s">
        <v>184</v>
      </c>
      <c r="B42" s="385" t="s">
        <v>514</v>
      </c>
      <c r="C42" s="376"/>
      <c r="D42" s="386">
        <v>0</v>
      </c>
    </row>
    <row r="43" spans="1:4" hidden="1" x14ac:dyDescent="0.25"/>
    <row r="44" spans="1:4" ht="21.95" hidden="1" customHeight="1" x14ac:dyDescent="0.25">
      <c r="A44" s="369" t="s">
        <v>541</v>
      </c>
      <c r="D44" s="368" t="s">
        <v>520</v>
      </c>
    </row>
    <row r="45" spans="1:4" ht="94.5" hidden="1" x14ac:dyDescent="0.25">
      <c r="A45" s="387" t="s">
        <v>542</v>
      </c>
      <c r="B45" s="387" t="s">
        <v>543</v>
      </c>
      <c r="C45" s="387" t="s">
        <v>544</v>
      </c>
      <c r="D45" s="387" t="s">
        <v>10</v>
      </c>
    </row>
    <row r="46" spans="1:4" hidden="1" x14ac:dyDescent="0.25">
      <c r="A46" s="388">
        <v>1</v>
      </c>
      <c r="B46" s="388">
        <v>2</v>
      </c>
      <c r="C46" s="388">
        <v>3</v>
      </c>
      <c r="D46" s="388">
        <v>4</v>
      </c>
    </row>
    <row r="47" spans="1:4" hidden="1" x14ac:dyDescent="0.25">
      <c r="A47" s="796" t="s">
        <v>523</v>
      </c>
      <c r="B47" s="796"/>
      <c r="C47" s="796"/>
      <c r="D47" s="796"/>
    </row>
    <row r="48" spans="1:4" ht="20.100000000000001" hidden="1" customHeight="1" x14ac:dyDescent="0.25">
      <c r="A48" s="797" t="s">
        <v>539</v>
      </c>
      <c r="B48" s="798"/>
      <c r="C48" s="798"/>
      <c r="D48" s="799"/>
    </row>
    <row r="49" spans="1:4" hidden="1" x14ac:dyDescent="0.25">
      <c r="A49" s="389" t="s">
        <v>184</v>
      </c>
      <c r="B49" s="389" t="s">
        <v>184</v>
      </c>
      <c r="C49" s="390" t="s">
        <v>540</v>
      </c>
      <c r="D49" s="391"/>
    </row>
    <row r="50" spans="1:4" hidden="1" x14ac:dyDescent="0.25">
      <c r="A50" s="392" t="s">
        <v>184</v>
      </c>
      <c r="B50" s="392" t="s">
        <v>184</v>
      </c>
      <c r="C50" s="393" t="s">
        <v>513</v>
      </c>
      <c r="D50" s="394"/>
    </row>
    <row r="51" spans="1:4" hidden="1" x14ac:dyDescent="0.25">
      <c r="A51" s="395" t="s">
        <v>184</v>
      </c>
      <c r="B51" s="395" t="s">
        <v>184</v>
      </c>
      <c r="C51" s="396" t="s">
        <v>514</v>
      </c>
      <c r="D51" s="391"/>
    </row>
    <row r="52" spans="1:4" hidden="1" x14ac:dyDescent="0.25">
      <c r="A52" s="397"/>
      <c r="B52" s="397"/>
      <c r="C52" s="397"/>
      <c r="D52" s="398"/>
    </row>
    <row r="53" spans="1:4" hidden="1" x14ac:dyDescent="0.25">
      <c r="A53" s="800"/>
      <c r="B53" s="801"/>
      <c r="C53" s="801"/>
      <c r="D53" s="802"/>
    </row>
    <row r="54" spans="1:4" hidden="1" x14ac:dyDescent="0.25"/>
  </sheetData>
  <mergeCells count="10">
    <mergeCell ref="A26:D26"/>
    <mergeCell ref="A47:D47"/>
    <mergeCell ref="A48:D48"/>
    <mergeCell ref="A53:D53"/>
    <mergeCell ref="A5:D5"/>
    <mergeCell ref="A6:D6"/>
    <mergeCell ref="A7:D7"/>
    <mergeCell ref="B10:C10"/>
    <mergeCell ref="B11:C11"/>
    <mergeCell ref="A12:D12"/>
  </mergeCells>
  <pageMargins left="0.7" right="0.7" top="0.75" bottom="0.75" header="0.3" footer="0.3"/>
  <pageSetup paperSize="9" scale="61" orientation="portrait" r:id="rId1"/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243"/>
  <sheetViews>
    <sheetView showZeros="0" zoomScale="50" zoomScaleNormal="50" zoomScaleSheetLayoutView="50" workbookViewId="0">
      <pane xSplit="3" ySplit="12" topLeftCell="D13" activePane="bottomRight" state="frozen"/>
      <selection pane="topRight" activeCell="E1" sqref="E1"/>
      <selection pane="bottomLeft" activeCell="A14" sqref="A14"/>
      <selection pane="bottomRight" activeCell="A6" sqref="A6:C6"/>
    </sheetView>
  </sheetViews>
  <sheetFormatPr defaultRowHeight="12.75" x14ac:dyDescent="0.2"/>
  <cols>
    <col min="1" max="1" width="13.85546875" style="404" customWidth="1"/>
    <col min="2" max="2" width="14.140625" style="405" customWidth="1"/>
    <col min="3" max="3" width="13.42578125" style="406" customWidth="1"/>
    <col min="4" max="4" width="60.85546875" style="407" customWidth="1"/>
    <col min="5" max="5" width="72.28515625" style="407" customWidth="1"/>
    <col min="6" max="6" width="23.5703125" style="408" customWidth="1"/>
    <col min="7" max="8" width="23.42578125" style="408" customWidth="1"/>
    <col min="9" max="9" width="25.140625" style="408" customWidth="1"/>
    <col min="10" max="10" width="22.42578125" style="408" hidden="1" customWidth="1"/>
    <col min="11" max="11" width="21.28515625" style="408" hidden="1" customWidth="1"/>
    <col min="12" max="12" width="25.7109375" style="408" hidden="1" customWidth="1"/>
    <col min="13" max="13" width="19.85546875" style="409" hidden="1" customWidth="1"/>
    <col min="14" max="14" width="30.5703125" style="409" customWidth="1"/>
    <col min="15" max="15" width="38.85546875" style="404" hidden="1" customWidth="1"/>
    <col min="16" max="256" width="9.140625" style="404"/>
    <col min="257" max="257" width="13.85546875" style="404" customWidth="1"/>
    <col min="258" max="258" width="14.140625" style="404" customWidth="1"/>
    <col min="259" max="259" width="13.42578125" style="404" customWidth="1"/>
    <col min="260" max="260" width="60.85546875" style="404" customWidth="1"/>
    <col min="261" max="261" width="72.28515625" style="404" customWidth="1"/>
    <col min="262" max="262" width="23.5703125" style="404" customWidth="1"/>
    <col min="263" max="264" width="23.42578125" style="404" customWidth="1"/>
    <col min="265" max="265" width="25.140625" style="404" customWidth="1"/>
    <col min="266" max="269" width="0" style="404" hidden="1" customWidth="1"/>
    <col min="270" max="270" width="30.5703125" style="404" customWidth="1"/>
    <col min="271" max="271" width="0" style="404" hidden="1" customWidth="1"/>
    <col min="272" max="512" width="9.140625" style="404"/>
    <col min="513" max="513" width="13.85546875" style="404" customWidth="1"/>
    <col min="514" max="514" width="14.140625" style="404" customWidth="1"/>
    <col min="515" max="515" width="13.42578125" style="404" customWidth="1"/>
    <col min="516" max="516" width="60.85546875" style="404" customWidth="1"/>
    <col min="517" max="517" width="72.28515625" style="404" customWidth="1"/>
    <col min="518" max="518" width="23.5703125" style="404" customWidth="1"/>
    <col min="519" max="520" width="23.42578125" style="404" customWidth="1"/>
    <col min="521" max="521" width="25.140625" style="404" customWidth="1"/>
    <col min="522" max="525" width="0" style="404" hidden="1" customWidth="1"/>
    <col min="526" max="526" width="30.5703125" style="404" customWidth="1"/>
    <col min="527" max="527" width="0" style="404" hidden="1" customWidth="1"/>
    <col min="528" max="768" width="9.140625" style="404"/>
    <col min="769" max="769" width="13.85546875" style="404" customWidth="1"/>
    <col min="770" max="770" width="14.140625" style="404" customWidth="1"/>
    <col min="771" max="771" width="13.42578125" style="404" customWidth="1"/>
    <col min="772" max="772" width="60.85546875" style="404" customWidth="1"/>
    <col min="773" max="773" width="72.28515625" style="404" customWidth="1"/>
    <col min="774" max="774" width="23.5703125" style="404" customWidth="1"/>
    <col min="775" max="776" width="23.42578125" style="404" customWidth="1"/>
    <col min="777" max="777" width="25.140625" style="404" customWidth="1"/>
    <col min="778" max="781" width="0" style="404" hidden="1" customWidth="1"/>
    <col min="782" max="782" width="30.5703125" style="404" customWidth="1"/>
    <col min="783" max="783" width="0" style="404" hidden="1" customWidth="1"/>
    <col min="784" max="1024" width="9.140625" style="404"/>
    <col min="1025" max="1025" width="13.85546875" style="404" customWidth="1"/>
    <col min="1026" max="1026" width="14.140625" style="404" customWidth="1"/>
    <col min="1027" max="1027" width="13.42578125" style="404" customWidth="1"/>
    <col min="1028" max="1028" width="60.85546875" style="404" customWidth="1"/>
    <col min="1029" max="1029" width="72.28515625" style="404" customWidth="1"/>
    <col min="1030" max="1030" width="23.5703125" style="404" customWidth="1"/>
    <col min="1031" max="1032" width="23.42578125" style="404" customWidth="1"/>
    <col min="1033" max="1033" width="25.140625" style="404" customWidth="1"/>
    <col min="1034" max="1037" width="0" style="404" hidden="1" customWidth="1"/>
    <col min="1038" max="1038" width="30.5703125" style="404" customWidth="1"/>
    <col min="1039" max="1039" width="0" style="404" hidden="1" customWidth="1"/>
    <col min="1040" max="1280" width="9.140625" style="404"/>
    <col min="1281" max="1281" width="13.85546875" style="404" customWidth="1"/>
    <col min="1282" max="1282" width="14.140625" style="404" customWidth="1"/>
    <col min="1283" max="1283" width="13.42578125" style="404" customWidth="1"/>
    <col min="1284" max="1284" width="60.85546875" style="404" customWidth="1"/>
    <col min="1285" max="1285" width="72.28515625" style="404" customWidth="1"/>
    <col min="1286" max="1286" width="23.5703125" style="404" customWidth="1"/>
    <col min="1287" max="1288" width="23.42578125" style="404" customWidth="1"/>
    <col min="1289" max="1289" width="25.140625" style="404" customWidth="1"/>
    <col min="1290" max="1293" width="0" style="404" hidden="1" customWidth="1"/>
    <col min="1294" max="1294" width="30.5703125" style="404" customWidth="1"/>
    <col min="1295" max="1295" width="0" style="404" hidden="1" customWidth="1"/>
    <col min="1296" max="1536" width="9.140625" style="404"/>
    <col min="1537" max="1537" width="13.85546875" style="404" customWidth="1"/>
    <col min="1538" max="1538" width="14.140625" style="404" customWidth="1"/>
    <col min="1539" max="1539" width="13.42578125" style="404" customWidth="1"/>
    <col min="1540" max="1540" width="60.85546875" style="404" customWidth="1"/>
    <col min="1541" max="1541" width="72.28515625" style="404" customWidth="1"/>
    <col min="1542" max="1542" width="23.5703125" style="404" customWidth="1"/>
    <col min="1543" max="1544" width="23.42578125" style="404" customWidth="1"/>
    <col min="1545" max="1545" width="25.140625" style="404" customWidth="1"/>
    <col min="1546" max="1549" width="0" style="404" hidden="1" customWidth="1"/>
    <col min="1550" max="1550" width="30.5703125" style="404" customWidth="1"/>
    <col min="1551" max="1551" width="0" style="404" hidden="1" customWidth="1"/>
    <col min="1552" max="1792" width="9.140625" style="404"/>
    <col min="1793" max="1793" width="13.85546875" style="404" customWidth="1"/>
    <col min="1794" max="1794" width="14.140625" style="404" customWidth="1"/>
    <col min="1795" max="1795" width="13.42578125" style="404" customWidth="1"/>
    <col min="1796" max="1796" width="60.85546875" style="404" customWidth="1"/>
    <col min="1797" max="1797" width="72.28515625" style="404" customWidth="1"/>
    <col min="1798" max="1798" width="23.5703125" style="404" customWidth="1"/>
    <col min="1799" max="1800" width="23.42578125" style="404" customWidth="1"/>
    <col min="1801" max="1801" width="25.140625" style="404" customWidth="1"/>
    <col min="1802" max="1805" width="0" style="404" hidden="1" customWidth="1"/>
    <col min="1806" max="1806" width="30.5703125" style="404" customWidth="1"/>
    <col min="1807" max="1807" width="0" style="404" hidden="1" customWidth="1"/>
    <col min="1808" max="2048" width="9.140625" style="404"/>
    <col min="2049" max="2049" width="13.85546875" style="404" customWidth="1"/>
    <col min="2050" max="2050" width="14.140625" style="404" customWidth="1"/>
    <col min="2051" max="2051" width="13.42578125" style="404" customWidth="1"/>
    <col min="2052" max="2052" width="60.85546875" style="404" customWidth="1"/>
    <col min="2053" max="2053" width="72.28515625" style="404" customWidth="1"/>
    <col min="2054" max="2054" width="23.5703125" style="404" customWidth="1"/>
    <col min="2055" max="2056" width="23.42578125" style="404" customWidth="1"/>
    <col min="2057" max="2057" width="25.140625" style="404" customWidth="1"/>
    <col min="2058" max="2061" width="0" style="404" hidden="1" customWidth="1"/>
    <col min="2062" max="2062" width="30.5703125" style="404" customWidth="1"/>
    <col min="2063" max="2063" width="0" style="404" hidden="1" customWidth="1"/>
    <col min="2064" max="2304" width="9.140625" style="404"/>
    <col min="2305" max="2305" width="13.85546875" style="404" customWidth="1"/>
    <col min="2306" max="2306" width="14.140625" style="404" customWidth="1"/>
    <col min="2307" max="2307" width="13.42578125" style="404" customWidth="1"/>
    <col min="2308" max="2308" width="60.85546875" style="404" customWidth="1"/>
    <col min="2309" max="2309" width="72.28515625" style="404" customWidth="1"/>
    <col min="2310" max="2310" width="23.5703125" style="404" customWidth="1"/>
    <col min="2311" max="2312" width="23.42578125" style="404" customWidth="1"/>
    <col min="2313" max="2313" width="25.140625" style="404" customWidth="1"/>
    <col min="2314" max="2317" width="0" style="404" hidden="1" customWidth="1"/>
    <col min="2318" max="2318" width="30.5703125" style="404" customWidth="1"/>
    <col min="2319" max="2319" width="0" style="404" hidden="1" customWidth="1"/>
    <col min="2320" max="2560" width="9.140625" style="404"/>
    <col min="2561" max="2561" width="13.85546875" style="404" customWidth="1"/>
    <col min="2562" max="2562" width="14.140625" style="404" customWidth="1"/>
    <col min="2563" max="2563" width="13.42578125" style="404" customWidth="1"/>
    <col min="2564" max="2564" width="60.85546875" style="404" customWidth="1"/>
    <col min="2565" max="2565" width="72.28515625" style="404" customWidth="1"/>
    <col min="2566" max="2566" width="23.5703125" style="404" customWidth="1"/>
    <col min="2567" max="2568" width="23.42578125" style="404" customWidth="1"/>
    <col min="2569" max="2569" width="25.140625" style="404" customWidth="1"/>
    <col min="2570" max="2573" width="0" style="404" hidden="1" customWidth="1"/>
    <col min="2574" max="2574" width="30.5703125" style="404" customWidth="1"/>
    <col min="2575" max="2575" width="0" style="404" hidden="1" customWidth="1"/>
    <col min="2576" max="2816" width="9.140625" style="404"/>
    <col min="2817" max="2817" width="13.85546875" style="404" customWidth="1"/>
    <col min="2818" max="2818" width="14.140625" style="404" customWidth="1"/>
    <col min="2819" max="2819" width="13.42578125" style="404" customWidth="1"/>
    <col min="2820" max="2820" width="60.85546875" style="404" customWidth="1"/>
    <col min="2821" max="2821" width="72.28515625" style="404" customWidth="1"/>
    <col min="2822" max="2822" width="23.5703125" style="404" customWidth="1"/>
    <col min="2823" max="2824" width="23.42578125" style="404" customWidth="1"/>
    <col min="2825" max="2825" width="25.140625" style="404" customWidth="1"/>
    <col min="2826" max="2829" width="0" style="404" hidden="1" customWidth="1"/>
    <col min="2830" max="2830" width="30.5703125" style="404" customWidth="1"/>
    <col min="2831" max="2831" width="0" style="404" hidden="1" customWidth="1"/>
    <col min="2832" max="3072" width="9.140625" style="404"/>
    <col min="3073" max="3073" width="13.85546875" style="404" customWidth="1"/>
    <col min="3074" max="3074" width="14.140625" style="404" customWidth="1"/>
    <col min="3075" max="3075" width="13.42578125" style="404" customWidth="1"/>
    <col min="3076" max="3076" width="60.85546875" style="404" customWidth="1"/>
    <col min="3077" max="3077" width="72.28515625" style="404" customWidth="1"/>
    <col min="3078" max="3078" width="23.5703125" style="404" customWidth="1"/>
    <col min="3079" max="3080" width="23.42578125" style="404" customWidth="1"/>
    <col min="3081" max="3081" width="25.140625" style="404" customWidth="1"/>
    <col min="3082" max="3085" width="0" style="404" hidden="1" customWidth="1"/>
    <col min="3086" max="3086" width="30.5703125" style="404" customWidth="1"/>
    <col min="3087" max="3087" width="0" style="404" hidden="1" customWidth="1"/>
    <col min="3088" max="3328" width="9.140625" style="404"/>
    <col min="3329" max="3329" width="13.85546875" style="404" customWidth="1"/>
    <col min="3330" max="3330" width="14.140625" style="404" customWidth="1"/>
    <col min="3331" max="3331" width="13.42578125" style="404" customWidth="1"/>
    <col min="3332" max="3332" width="60.85546875" style="404" customWidth="1"/>
    <col min="3333" max="3333" width="72.28515625" style="404" customWidth="1"/>
    <col min="3334" max="3334" width="23.5703125" style="404" customWidth="1"/>
    <col min="3335" max="3336" width="23.42578125" style="404" customWidth="1"/>
    <col min="3337" max="3337" width="25.140625" style="404" customWidth="1"/>
    <col min="3338" max="3341" width="0" style="404" hidden="1" customWidth="1"/>
    <col min="3342" max="3342" width="30.5703125" style="404" customWidth="1"/>
    <col min="3343" max="3343" width="0" style="404" hidden="1" customWidth="1"/>
    <col min="3344" max="3584" width="9.140625" style="404"/>
    <col min="3585" max="3585" width="13.85546875" style="404" customWidth="1"/>
    <col min="3586" max="3586" width="14.140625" style="404" customWidth="1"/>
    <col min="3587" max="3587" width="13.42578125" style="404" customWidth="1"/>
    <col min="3588" max="3588" width="60.85546875" style="404" customWidth="1"/>
    <col min="3589" max="3589" width="72.28515625" style="404" customWidth="1"/>
    <col min="3590" max="3590" width="23.5703125" style="404" customWidth="1"/>
    <col min="3591" max="3592" width="23.42578125" style="404" customWidth="1"/>
    <col min="3593" max="3593" width="25.140625" style="404" customWidth="1"/>
    <col min="3594" max="3597" width="0" style="404" hidden="1" customWidth="1"/>
    <col min="3598" max="3598" width="30.5703125" style="404" customWidth="1"/>
    <col min="3599" max="3599" width="0" style="404" hidden="1" customWidth="1"/>
    <col min="3600" max="3840" width="9.140625" style="404"/>
    <col min="3841" max="3841" width="13.85546875" style="404" customWidth="1"/>
    <col min="3842" max="3842" width="14.140625" style="404" customWidth="1"/>
    <col min="3843" max="3843" width="13.42578125" style="404" customWidth="1"/>
    <col min="3844" max="3844" width="60.85546875" style="404" customWidth="1"/>
    <col min="3845" max="3845" width="72.28515625" style="404" customWidth="1"/>
    <col min="3846" max="3846" width="23.5703125" style="404" customWidth="1"/>
    <col min="3847" max="3848" width="23.42578125" style="404" customWidth="1"/>
    <col min="3849" max="3849" width="25.140625" style="404" customWidth="1"/>
    <col min="3850" max="3853" width="0" style="404" hidden="1" customWidth="1"/>
    <col min="3854" max="3854" width="30.5703125" style="404" customWidth="1"/>
    <col min="3855" max="3855" width="0" style="404" hidden="1" customWidth="1"/>
    <col min="3856" max="4096" width="9.140625" style="404"/>
    <col min="4097" max="4097" width="13.85546875" style="404" customWidth="1"/>
    <col min="4098" max="4098" width="14.140625" style="404" customWidth="1"/>
    <col min="4099" max="4099" width="13.42578125" style="404" customWidth="1"/>
    <col min="4100" max="4100" width="60.85546875" style="404" customWidth="1"/>
    <col min="4101" max="4101" width="72.28515625" style="404" customWidth="1"/>
    <col min="4102" max="4102" width="23.5703125" style="404" customWidth="1"/>
    <col min="4103" max="4104" width="23.42578125" style="404" customWidth="1"/>
    <col min="4105" max="4105" width="25.140625" style="404" customWidth="1"/>
    <col min="4106" max="4109" width="0" style="404" hidden="1" customWidth="1"/>
    <col min="4110" max="4110" width="30.5703125" style="404" customWidth="1"/>
    <col min="4111" max="4111" width="0" style="404" hidden="1" customWidth="1"/>
    <col min="4112" max="4352" width="9.140625" style="404"/>
    <col min="4353" max="4353" width="13.85546875" style="404" customWidth="1"/>
    <col min="4354" max="4354" width="14.140625" style="404" customWidth="1"/>
    <col min="4355" max="4355" width="13.42578125" style="404" customWidth="1"/>
    <col min="4356" max="4356" width="60.85546875" style="404" customWidth="1"/>
    <col min="4357" max="4357" width="72.28515625" style="404" customWidth="1"/>
    <col min="4358" max="4358" width="23.5703125" style="404" customWidth="1"/>
    <col min="4359" max="4360" width="23.42578125" style="404" customWidth="1"/>
    <col min="4361" max="4361" width="25.140625" style="404" customWidth="1"/>
    <col min="4362" max="4365" width="0" style="404" hidden="1" customWidth="1"/>
    <col min="4366" max="4366" width="30.5703125" style="404" customWidth="1"/>
    <col min="4367" max="4367" width="0" style="404" hidden="1" customWidth="1"/>
    <col min="4368" max="4608" width="9.140625" style="404"/>
    <col min="4609" max="4609" width="13.85546875" style="404" customWidth="1"/>
    <col min="4610" max="4610" width="14.140625" style="404" customWidth="1"/>
    <col min="4611" max="4611" width="13.42578125" style="404" customWidth="1"/>
    <col min="4612" max="4612" width="60.85546875" style="404" customWidth="1"/>
    <col min="4613" max="4613" width="72.28515625" style="404" customWidth="1"/>
    <col min="4614" max="4614" width="23.5703125" style="404" customWidth="1"/>
    <col min="4615" max="4616" width="23.42578125" style="404" customWidth="1"/>
    <col min="4617" max="4617" width="25.140625" style="404" customWidth="1"/>
    <col min="4618" max="4621" width="0" style="404" hidden="1" customWidth="1"/>
    <col min="4622" max="4622" width="30.5703125" style="404" customWidth="1"/>
    <col min="4623" max="4623" width="0" style="404" hidden="1" customWidth="1"/>
    <col min="4624" max="4864" width="9.140625" style="404"/>
    <col min="4865" max="4865" width="13.85546875" style="404" customWidth="1"/>
    <col min="4866" max="4866" width="14.140625" style="404" customWidth="1"/>
    <col min="4867" max="4867" width="13.42578125" style="404" customWidth="1"/>
    <col min="4868" max="4868" width="60.85546875" style="404" customWidth="1"/>
    <col min="4869" max="4869" width="72.28515625" style="404" customWidth="1"/>
    <col min="4870" max="4870" width="23.5703125" style="404" customWidth="1"/>
    <col min="4871" max="4872" width="23.42578125" style="404" customWidth="1"/>
    <col min="4873" max="4873" width="25.140625" style="404" customWidth="1"/>
    <col min="4874" max="4877" width="0" style="404" hidden="1" customWidth="1"/>
    <col min="4878" max="4878" width="30.5703125" style="404" customWidth="1"/>
    <col min="4879" max="4879" width="0" style="404" hidden="1" customWidth="1"/>
    <col min="4880" max="5120" width="9.140625" style="404"/>
    <col min="5121" max="5121" width="13.85546875" style="404" customWidth="1"/>
    <col min="5122" max="5122" width="14.140625" style="404" customWidth="1"/>
    <col min="5123" max="5123" width="13.42578125" style="404" customWidth="1"/>
    <col min="5124" max="5124" width="60.85546875" style="404" customWidth="1"/>
    <col min="5125" max="5125" width="72.28515625" style="404" customWidth="1"/>
    <col min="5126" max="5126" width="23.5703125" style="404" customWidth="1"/>
    <col min="5127" max="5128" width="23.42578125" style="404" customWidth="1"/>
    <col min="5129" max="5129" width="25.140625" style="404" customWidth="1"/>
    <col min="5130" max="5133" width="0" style="404" hidden="1" customWidth="1"/>
    <col min="5134" max="5134" width="30.5703125" style="404" customWidth="1"/>
    <col min="5135" max="5135" width="0" style="404" hidden="1" customWidth="1"/>
    <col min="5136" max="5376" width="9.140625" style="404"/>
    <col min="5377" max="5377" width="13.85546875" style="404" customWidth="1"/>
    <col min="5378" max="5378" width="14.140625" style="404" customWidth="1"/>
    <col min="5379" max="5379" width="13.42578125" style="404" customWidth="1"/>
    <col min="5380" max="5380" width="60.85546875" style="404" customWidth="1"/>
    <col min="5381" max="5381" width="72.28515625" style="404" customWidth="1"/>
    <col min="5382" max="5382" width="23.5703125" style="404" customWidth="1"/>
    <col min="5383" max="5384" width="23.42578125" style="404" customWidth="1"/>
    <col min="5385" max="5385" width="25.140625" style="404" customWidth="1"/>
    <col min="5386" max="5389" width="0" style="404" hidden="1" customWidth="1"/>
    <col min="5390" max="5390" width="30.5703125" style="404" customWidth="1"/>
    <col min="5391" max="5391" width="0" style="404" hidden="1" customWidth="1"/>
    <col min="5392" max="5632" width="9.140625" style="404"/>
    <col min="5633" max="5633" width="13.85546875" style="404" customWidth="1"/>
    <col min="5634" max="5634" width="14.140625" style="404" customWidth="1"/>
    <col min="5635" max="5635" width="13.42578125" style="404" customWidth="1"/>
    <col min="5636" max="5636" width="60.85546875" style="404" customWidth="1"/>
    <col min="5637" max="5637" width="72.28515625" style="404" customWidth="1"/>
    <col min="5638" max="5638" width="23.5703125" style="404" customWidth="1"/>
    <col min="5639" max="5640" width="23.42578125" style="404" customWidth="1"/>
    <col min="5641" max="5641" width="25.140625" style="404" customWidth="1"/>
    <col min="5642" max="5645" width="0" style="404" hidden="1" customWidth="1"/>
    <col min="5646" max="5646" width="30.5703125" style="404" customWidth="1"/>
    <col min="5647" max="5647" width="0" style="404" hidden="1" customWidth="1"/>
    <col min="5648" max="5888" width="9.140625" style="404"/>
    <col min="5889" max="5889" width="13.85546875" style="404" customWidth="1"/>
    <col min="5890" max="5890" width="14.140625" style="404" customWidth="1"/>
    <col min="5891" max="5891" width="13.42578125" style="404" customWidth="1"/>
    <col min="5892" max="5892" width="60.85546875" style="404" customWidth="1"/>
    <col min="5893" max="5893" width="72.28515625" style="404" customWidth="1"/>
    <col min="5894" max="5894" width="23.5703125" style="404" customWidth="1"/>
    <col min="5895" max="5896" width="23.42578125" style="404" customWidth="1"/>
    <col min="5897" max="5897" width="25.140625" style="404" customWidth="1"/>
    <col min="5898" max="5901" width="0" style="404" hidden="1" customWidth="1"/>
    <col min="5902" max="5902" width="30.5703125" style="404" customWidth="1"/>
    <col min="5903" max="5903" width="0" style="404" hidden="1" customWidth="1"/>
    <col min="5904" max="6144" width="9.140625" style="404"/>
    <col min="6145" max="6145" width="13.85546875" style="404" customWidth="1"/>
    <col min="6146" max="6146" width="14.140625" style="404" customWidth="1"/>
    <col min="6147" max="6147" width="13.42578125" style="404" customWidth="1"/>
    <col min="6148" max="6148" width="60.85546875" style="404" customWidth="1"/>
    <col min="6149" max="6149" width="72.28515625" style="404" customWidth="1"/>
    <col min="6150" max="6150" width="23.5703125" style="404" customWidth="1"/>
    <col min="6151" max="6152" width="23.42578125" style="404" customWidth="1"/>
    <col min="6153" max="6153" width="25.140625" style="404" customWidth="1"/>
    <col min="6154" max="6157" width="0" style="404" hidden="1" customWidth="1"/>
    <col min="6158" max="6158" width="30.5703125" style="404" customWidth="1"/>
    <col min="6159" max="6159" width="0" style="404" hidden="1" customWidth="1"/>
    <col min="6160" max="6400" width="9.140625" style="404"/>
    <col min="6401" max="6401" width="13.85546875" style="404" customWidth="1"/>
    <col min="6402" max="6402" width="14.140625" style="404" customWidth="1"/>
    <col min="6403" max="6403" width="13.42578125" style="404" customWidth="1"/>
    <col min="6404" max="6404" width="60.85546875" style="404" customWidth="1"/>
    <col min="6405" max="6405" width="72.28515625" style="404" customWidth="1"/>
    <col min="6406" max="6406" width="23.5703125" style="404" customWidth="1"/>
    <col min="6407" max="6408" width="23.42578125" style="404" customWidth="1"/>
    <col min="6409" max="6409" width="25.140625" style="404" customWidth="1"/>
    <col min="6410" max="6413" width="0" style="404" hidden="1" customWidth="1"/>
    <col min="6414" max="6414" width="30.5703125" style="404" customWidth="1"/>
    <col min="6415" max="6415" width="0" style="404" hidden="1" customWidth="1"/>
    <col min="6416" max="6656" width="9.140625" style="404"/>
    <col min="6657" max="6657" width="13.85546875" style="404" customWidth="1"/>
    <col min="6658" max="6658" width="14.140625" style="404" customWidth="1"/>
    <col min="6659" max="6659" width="13.42578125" style="404" customWidth="1"/>
    <col min="6660" max="6660" width="60.85546875" style="404" customWidth="1"/>
    <col min="6661" max="6661" width="72.28515625" style="404" customWidth="1"/>
    <col min="6662" max="6662" width="23.5703125" style="404" customWidth="1"/>
    <col min="6663" max="6664" width="23.42578125" style="404" customWidth="1"/>
    <col min="6665" max="6665" width="25.140625" style="404" customWidth="1"/>
    <col min="6666" max="6669" width="0" style="404" hidden="1" customWidth="1"/>
    <col min="6670" max="6670" width="30.5703125" style="404" customWidth="1"/>
    <col min="6671" max="6671" width="0" style="404" hidden="1" customWidth="1"/>
    <col min="6672" max="6912" width="9.140625" style="404"/>
    <col min="6913" max="6913" width="13.85546875" style="404" customWidth="1"/>
    <col min="6914" max="6914" width="14.140625" style="404" customWidth="1"/>
    <col min="6915" max="6915" width="13.42578125" style="404" customWidth="1"/>
    <col min="6916" max="6916" width="60.85546875" style="404" customWidth="1"/>
    <col min="6917" max="6917" width="72.28515625" style="404" customWidth="1"/>
    <col min="6918" max="6918" width="23.5703125" style="404" customWidth="1"/>
    <col min="6919" max="6920" width="23.42578125" style="404" customWidth="1"/>
    <col min="6921" max="6921" width="25.140625" style="404" customWidth="1"/>
    <col min="6922" max="6925" width="0" style="404" hidden="1" customWidth="1"/>
    <col min="6926" max="6926" width="30.5703125" style="404" customWidth="1"/>
    <col min="6927" max="6927" width="0" style="404" hidden="1" customWidth="1"/>
    <col min="6928" max="7168" width="9.140625" style="404"/>
    <col min="7169" max="7169" width="13.85546875" style="404" customWidth="1"/>
    <col min="7170" max="7170" width="14.140625" style="404" customWidth="1"/>
    <col min="7171" max="7171" width="13.42578125" style="404" customWidth="1"/>
    <col min="7172" max="7172" width="60.85546875" style="404" customWidth="1"/>
    <col min="7173" max="7173" width="72.28515625" style="404" customWidth="1"/>
    <col min="7174" max="7174" width="23.5703125" style="404" customWidth="1"/>
    <col min="7175" max="7176" width="23.42578125" style="404" customWidth="1"/>
    <col min="7177" max="7177" width="25.140625" style="404" customWidth="1"/>
    <col min="7178" max="7181" width="0" style="404" hidden="1" customWidth="1"/>
    <col min="7182" max="7182" width="30.5703125" style="404" customWidth="1"/>
    <col min="7183" max="7183" width="0" style="404" hidden="1" customWidth="1"/>
    <col min="7184" max="7424" width="9.140625" style="404"/>
    <col min="7425" max="7425" width="13.85546875" style="404" customWidth="1"/>
    <col min="7426" max="7426" width="14.140625" style="404" customWidth="1"/>
    <col min="7427" max="7427" width="13.42578125" style="404" customWidth="1"/>
    <col min="7428" max="7428" width="60.85546875" style="404" customWidth="1"/>
    <col min="7429" max="7429" width="72.28515625" style="404" customWidth="1"/>
    <col min="7430" max="7430" width="23.5703125" style="404" customWidth="1"/>
    <col min="7431" max="7432" width="23.42578125" style="404" customWidth="1"/>
    <col min="7433" max="7433" width="25.140625" style="404" customWidth="1"/>
    <col min="7434" max="7437" width="0" style="404" hidden="1" customWidth="1"/>
    <col min="7438" max="7438" width="30.5703125" style="404" customWidth="1"/>
    <col min="7439" max="7439" width="0" style="404" hidden="1" customWidth="1"/>
    <col min="7440" max="7680" width="9.140625" style="404"/>
    <col min="7681" max="7681" width="13.85546875" style="404" customWidth="1"/>
    <col min="7682" max="7682" width="14.140625" style="404" customWidth="1"/>
    <col min="7683" max="7683" width="13.42578125" style="404" customWidth="1"/>
    <col min="7684" max="7684" width="60.85546875" style="404" customWidth="1"/>
    <col min="7685" max="7685" width="72.28515625" style="404" customWidth="1"/>
    <col min="7686" max="7686" width="23.5703125" style="404" customWidth="1"/>
    <col min="7687" max="7688" width="23.42578125" style="404" customWidth="1"/>
    <col min="7689" max="7689" width="25.140625" style="404" customWidth="1"/>
    <col min="7690" max="7693" width="0" style="404" hidden="1" customWidth="1"/>
    <col min="7694" max="7694" width="30.5703125" style="404" customWidth="1"/>
    <col min="7695" max="7695" width="0" style="404" hidden="1" customWidth="1"/>
    <col min="7696" max="7936" width="9.140625" style="404"/>
    <col min="7937" max="7937" width="13.85546875" style="404" customWidth="1"/>
    <col min="7938" max="7938" width="14.140625" style="404" customWidth="1"/>
    <col min="7939" max="7939" width="13.42578125" style="404" customWidth="1"/>
    <col min="7940" max="7940" width="60.85546875" style="404" customWidth="1"/>
    <col min="7941" max="7941" width="72.28515625" style="404" customWidth="1"/>
    <col min="7942" max="7942" width="23.5703125" style="404" customWidth="1"/>
    <col min="7943" max="7944" width="23.42578125" style="404" customWidth="1"/>
    <col min="7945" max="7945" width="25.140625" style="404" customWidth="1"/>
    <col min="7946" max="7949" width="0" style="404" hidden="1" customWidth="1"/>
    <col min="7950" max="7950" width="30.5703125" style="404" customWidth="1"/>
    <col min="7951" max="7951" width="0" style="404" hidden="1" customWidth="1"/>
    <col min="7952" max="8192" width="9.140625" style="404"/>
    <col min="8193" max="8193" width="13.85546875" style="404" customWidth="1"/>
    <col min="8194" max="8194" width="14.140625" style="404" customWidth="1"/>
    <col min="8195" max="8195" width="13.42578125" style="404" customWidth="1"/>
    <col min="8196" max="8196" width="60.85546875" style="404" customWidth="1"/>
    <col min="8197" max="8197" width="72.28515625" style="404" customWidth="1"/>
    <col min="8198" max="8198" width="23.5703125" style="404" customWidth="1"/>
    <col min="8199" max="8200" width="23.42578125" style="404" customWidth="1"/>
    <col min="8201" max="8201" width="25.140625" style="404" customWidth="1"/>
    <col min="8202" max="8205" width="0" style="404" hidden="1" customWidth="1"/>
    <col min="8206" max="8206" width="30.5703125" style="404" customWidth="1"/>
    <col min="8207" max="8207" width="0" style="404" hidden="1" customWidth="1"/>
    <col min="8208" max="8448" width="9.140625" style="404"/>
    <col min="8449" max="8449" width="13.85546875" style="404" customWidth="1"/>
    <col min="8450" max="8450" width="14.140625" style="404" customWidth="1"/>
    <col min="8451" max="8451" width="13.42578125" style="404" customWidth="1"/>
    <col min="8452" max="8452" width="60.85546875" style="404" customWidth="1"/>
    <col min="8453" max="8453" width="72.28515625" style="404" customWidth="1"/>
    <col min="8454" max="8454" width="23.5703125" style="404" customWidth="1"/>
    <col min="8455" max="8456" width="23.42578125" style="404" customWidth="1"/>
    <col min="8457" max="8457" width="25.140625" style="404" customWidth="1"/>
    <col min="8458" max="8461" width="0" style="404" hidden="1" customWidth="1"/>
    <col min="8462" max="8462" width="30.5703125" style="404" customWidth="1"/>
    <col min="8463" max="8463" width="0" style="404" hidden="1" customWidth="1"/>
    <col min="8464" max="8704" width="9.140625" style="404"/>
    <col min="8705" max="8705" width="13.85546875" style="404" customWidth="1"/>
    <col min="8706" max="8706" width="14.140625" style="404" customWidth="1"/>
    <col min="8707" max="8707" width="13.42578125" style="404" customWidth="1"/>
    <col min="8708" max="8708" width="60.85546875" style="404" customWidth="1"/>
    <col min="8709" max="8709" width="72.28515625" style="404" customWidth="1"/>
    <col min="8710" max="8710" width="23.5703125" style="404" customWidth="1"/>
    <col min="8711" max="8712" width="23.42578125" style="404" customWidth="1"/>
    <col min="8713" max="8713" width="25.140625" style="404" customWidth="1"/>
    <col min="8714" max="8717" width="0" style="404" hidden="1" customWidth="1"/>
    <col min="8718" max="8718" width="30.5703125" style="404" customWidth="1"/>
    <col min="8719" max="8719" width="0" style="404" hidden="1" customWidth="1"/>
    <col min="8720" max="8960" width="9.140625" style="404"/>
    <col min="8961" max="8961" width="13.85546875" style="404" customWidth="1"/>
    <col min="8962" max="8962" width="14.140625" style="404" customWidth="1"/>
    <col min="8963" max="8963" width="13.42578125" style="404" customWidth="1"/>
    <col min="8964" max="8964" width="60.85546875" style="404" customWidth="1"/>
    <col min="8965" max="8965" width="72.28515625" style="404" customWidth="1"/>
    <col min="8966" max="8966" width="23.5703125" style="404" customWidth="1"/>
    <col min="8967" max="8968" width="23.42578125" style="404" customWidth="1"/>
    <col min="8969" max="8969" width="25.140625" style="404" customWidth="1"/>
    <col min="8970" max="8973" width="0" style="404" hidden="1" customWidth="1"/>
    <col min="8974" max="8974" width="30.5703125" style="404" customWidth="1"/>
    <col min="8975" max="8975" width="0" style="404" hidden="1" customWidth="1"/>
    <col min="8976" max="9216" width="9.140625" style="404"/>
    <col min="9217" max="9217" width="13.85546875" style="404" customWidth="1"/>
    <col min="9218" max="9218" width="14.140625" style="404" customWidth="1"/>
    <col min="9219" max="9219" width="13.42578125" style="404" customWidth="1"/>
    <col min="9220" max="9220" width="60.85546875" style="404" customWidth="1"/>
    <col min="9221" max="9221" width="72.28515625" style="404" customWidth="1"/>
    <col min="9222" max="9222" width="23.5703125" style="404" customWidth="1"/>
    <col min="9223" max="9224" width="23.42578125" style="404" customWidth="1"/>
    <col min="9225" max="9225" width="25.140625" style="404" customWidth="1"/>
    <col min="9226" max="9229" width="0" style="404" hidden="1" customWidth="1"/>
    <col min="9230" max="9230" width="30.5703125" style="404" customWidth="1"/>
    <col min="9231" max="9231" width="0" style="404" hidden="1" customWidth="1"/>
    <col min="9232" max="9472" width="9.140625" style="404"/>
    <col min="9473" max="9473" width="13.85546875" style="404" customWidth="1"/>
    <col min="9474" max="9474" width="14.140625" style="404" customWidth="1"/>
    <col min="9475" max="9475" width="13.42578125" style="404" customWidth="1"/>
    <col min="9476" max="9476" width="60.85546875" style="404" customWidth="1"/>
    <col min="9477" max="9477" width="72.28515625" style="404" customWidth="1"/>
    <col min="9478" max="9478" width="23.5703125" style="404" customWidth="1"/>
    <col min="9479" max="9480" width="23.42578125" style="404" customWidth="1"/>
    <col min="9481" max="9481" width="25.140625" style="404" customWidth="1"/>
    <col min="9482" max="9485" width="0" style="404" hidden="1" customWidth="1"/>
    <col min="9486" max="9486" width="30.5703125" style="404" customWidth="1"/>
    <col min="9487" max="9487" width="0" style="404" hidden="1" customWidth="1"/>
    <col min="9488" max="9728" width="9.140625" style="404"/>
    <col min="9729" max="9729" width="13.85546875" style="404" customWidth="1"/>
    <col min="9730" max="9730" width="14.140625" style="404" customWidth="1"/>
    <col min="9731" max="9731" width="13.42578125" style="404" customWidth="1"/>
    <col min="9732" max="9732" width="60.85546875" style="404" customWidth="1"/>
    <col min="9733" max="9733" width="72.28515625" style="404" customWidth="1"/>
    <col min="9734" max="9734" width="23.5703125" style="404" customWidth="1"/>
    <col min="9735" max="9736" width="23.42578125" style="404" customWidth="1"/>
    <col min="9737" max="9737" width="25.140625" style="404" customWidth="1"/>
    <col min="9738" max="9741" width="0" style="404" hidden="1" customWidth="1"/>
    <col min="9742" max="9742" width="30.5703125" style="404" customWidth="1"/>
    <col min="9743" max="9743" width="0" style="404" hidden="1" customWidth="1"/>
    <col min="9744" max="9984" width="9.140625" style="404"/>
    <col min="9985" max="9985" width="13.85546875" style="404" customWidth="1"/>
    <col min="9986" max="9986" width="14.140625" style="404" customWidth="1"/>
    <col min="9987" max="9987" width="13.42578125" style="404" customWidth="1"/>
    <col min="9988" max="9988" width="60.85546875" style="404" customWidth="1"/>
    <col min="9989" max="9989" width="72.28515625" style="404" customWidth="1"/>
    <col min="9990" max="9990" width="23.5703125" style="404" customWidth="1"/>
    <col min="9991" max="9992" width="23.42578125" style="404" customWidth="1"/>
    <col min="9993" max="9993" width="25.140625" style="404" customWidth="1"/>
    <col min="9994" max="9997" width="0" style="404" hidden="1" customWidth="1"/>
    <col min="9998" max="9998" width="30.5703125" style="404" customWidth="1"/>
    <col min="9999" max="9999" width="0" style="404" hidden="1" customWidth="1"/>
    <col min="10000" max="10240" width="9.140625" style="404"/>
    <col min="10241" max="10241" width="13.85546875" style="404" customWidth="1"/>
    <col min="10242" max="10242" width="14.140625" style="404" customWidth="1"/>
    <col min="10243" max="10243" width="13.42578125" style="404" customWidth="1"/>
    <col min="10244" max="10244" width="60.85546875" style="404" customWidth="1"/>
    <col min="10245" max="10245" width="72.28515625" style="404" customWidth="1"/>
    <col min="10246" max="10246" width="23.5703125" style="404" customWidth="1"/>
    <col min="10247" max="10248" width="23.42578125" style="404" customWidth="1"/>
    <col min="10249" max="10249" width="25.140625" style="404" customWidth="1"/>
    <col min="10250" max="10253" width="0" style="404" hidden="1" customWidth="1"/>
    <col min="10254" max="10254" width="30.5703125" style="404" customWidth="1"/>
    <col min="10255" max="10255" width="0" style="404" hidden="1" customWidth="1"/>
    <col min="10256" max="10496" width="9.140625" style="404"/>
    <col min="10497" max="10497" width="13.85546875" style="404" customWidth="1"/>
    <col min="10498" max="10498" width="14.140625" style="404" customWidth="1"/>
    <col min="10499" max="10499" width="13.42578125" style="404" customWidth="1"/>
    <col min="10500" max="10500" width="60.85546875" style="404" customWidth="1"/>
    <col min="10501" max="10501" width="72.28515625" style="404" customWidth="1"/>
    <col min="10502" max="10502" width="23.5703125" style="404" customWidth="1"/>
    <col min="10503" max="10504" width="23.42578125" style="404" customWidth="1"/>
    <col min="10505" max="10505" width="25.140625" style="404" customWidth="1"/>
    <col min="10506" max="10509" width="0" style="404" hidden="1" customWidth="1"/>
    <col min="10510" max="10510" width="30.5703125" style="404" customWidth="1"/>
    <col min="10511" max="10511" width="0" style="404" hidden="1" customWidth="1"/>
    <col min="10512" max="10752" width="9.140625" style="404"/>
    <col min="10753" max="10753" width="13.85546875" style="404" customWidth="1"/>
    <col min="10754" max="10754" width="14.140625" style="404" customWidth="1"/>
    <col min="10755" max="10755" width="13.42578125" style="404" customWidth="1"/>
    <col min="10756" max="10756" width="60.85546875" style="404" customWidth="1"/>
    <col min="10757" max="10757" width="72.28515625" style="404" customWidth="1"/>
    <col min="10758" max="10758" width="23.5703125" style="404" customWidth="1"/>
    <col min="10759" max="10760" width="23.42578125" style="404" customWidth="1"/>
    <col min="10761" max="10761" width="25.140625" style="404" customWidth="1"/>
    <col min="10762" max="10765" width="0" style="404" hidden="1" customWidth="1"/>
    <col min="10766" max="10766" width="30.5703125" style="404" customWidth="1"/>
    <col min="10767" max="10767" width="0" style="404" hidden="1" customWidth="1"/>
    <col min="10768" max="11008" width="9.140625" style="404"/>
    <col min="11009" max="11009" width="13.85546875" style="404" customWidth="1"/>
    <col min="11010" max="11010" width="14.140625" style="404" customWidth="1"/>
    <col min="11011" max="11011" width="13.42578125" style="404" customWidth="1"/>
    <col min="11012" max="11012" width="60.85546875" style="404" customWidth="1"/>
    <col min="11013" max="11013" width="72.28515625" style="404" customWidth="1"/>
    <col min="11014" max="11014" width="23.5703125" style="404" customWidth="1"/>
    <col min="11015" max="11016" width="23.42578125" style="404" customWidth="1"/>
    <col min="11017" max="11017" width="25.140625" style="404" customWidth="1"/>
    <col min="11018" max="11021" width="0" style="404" hidden="1" customWidth="1"/>
    <col min="11022" max="11022" width="30.5703125" style="404" customWidth="1"/>
    <col min="11023" max="11023" width="0" style="404" hidden="1" customWidth="1"/>
    <col min="11024" max="11264" width="9.140625" style="404"/>
    <col min="11265" max="11265" width="13.85546875" style="404" customWidth="1"/>
    <col min="11266" max="11266" width="14.140625" style="404" customWidth="1"/>
    <col min="11267" max="11267" width="13.42578125" style="404" customWidth="1"/>
    <col min="11268" max="11268" width="60.85546875" style="404" customWidth="1"/>
    <col min="11269" max="11269" width="72.28515625" style="404" customWidth="1"/>
    <col min="11270" max="11270" width="23.5703125" style="404" customWidth="1"/>
    <col min="11271" max="11272" width="23.42578125" style="404" customWidth="1"/>
    <col min="11273" max="11273" width="25.140625" style="404" customWidth="1"/>
    <col min="11274" max="11277" width="0" style="404" hidden="1" customWidth="1"/>
    <col min="11278" max="11278" width="30.5703125" style="404" customWidth="1"/>
    <col min="11279" max="11279" width="0" style="404" hidden="1" customWidth="1"/>
    <col min="11280" max="11520" width="9.140625" style="404"/>
    <col min="11521" max="11521" width="13.85546875" style="404" customWidth="1"/>
    <col min="11522" max="11522" width="14.140625" style="404" customWidth="1"/>
    <col min="11523" max="11523" width="13.42578125" style="404" customWidth="1"/>
    <col min="11524" max="11524" width="60.85546875" style="404" customWidth="1"/>
    <col min="11525" max="11525" width="72.28515625" style="404" customWidth="1"/>
    <col min="11526" max="11526" width="23.5703125" style="404" customWidth="1"/>
    <col min="11527" max="11528" width="23.42578125" style="404" customWidth="1"/>
    <col min="11529" max="11529" width="25.140625" style="404" customWidth="1"/>
    <col min="11530" max="11533" width="0" style="404" hidden="1" customWidth="1"/>
    <col min="11534" max="11534" width="30.5703125" style="404" customWidth="1"/>
    <col min="11535" max="11535" width="0" style="404" hidden="1" customWidth="1"/>
    <col min="11536" max="11776" width="9.140625" style="404"/>
    <col min="11777" max="11777" width="13.85546875" style="404" customWidth="1"/>
    <col min="11778" max="11778" width="14.140625" style="404" customWidth="1"/>
    <col min="11779" max="11779" width="13.42578125" style="404" customWidth="1"/>
    <col min="11780" max="11780" width="60.85546875" style="404" customWidth="1"/>
    <col min="11781" max="11781" width="72.28515625" style="404" customWidth="1"/>
    <col min="11782" max="11782" width="23.5703125" style="404" customWidth="1"/>
    <col min="11783" max="11784" width="23.42578125" style="404" customWidth="1"/>
    <col min="11785" max="11785" width="25.140625" style="404" customWidth="1"/>
    <col min="11786" max="11789" width="0" style="404" hidden="1" customWidth="1"/>
    <col min="11790" max="11790" width="30.5703125" style="404" customWidth="1"/>
    <col min="11791" max="11791" width="0" style="404" hidden="1" customWidth="1"/>
    <col min="11792" max="12032" width="9.140625" style="404"/>
    <col min="12033" max="12033" width="13.85546875" style="404" customWidth="1"/>
    <col min="12034" max="12034" width="14.140625" style="404" customWidth="1"/>
    <col min="12035" max="12035" width="13.42578125" style="404" customWidth="1"/>
    <col min="12036" max="12036" width="60.85546875" style="404" customWidth="1"/>
    <col min="12037" max="12037" width="72.28515625" style="404" customWidth="1"/>
    <col min="12038" max="12038" width="23.5703125" style="404" customWidth="1"/>
    <col min="12039" max="12040" width="23.42578125" style="404" customWidth="1"/>
    <col min="12041" max="12041" width="25.140625" style="404" customWidth="1"/>
    <col min="12042" max="12045" width="0" style="404" hidden="1" customWidth="1"/>
    <col min="12046" max="12046" width="30.5703125" style="404" customWidth="1"/>
    <col min="12047" max="12047" width="0" style="404" hidden="1" customWidth="1"/>
    <col min="12048" max="12288" width="9.140625" style="404"/>
    <col min="12289" max="12289" width="13.85546875" style="404" customWidth="1"/>
    <col min="12290" max="12290" width="14.140625" style="404" customWidth="1"/>
    <col min="12291" max="12291" width="13.42578125" style="404" customWidth="1"/>
    <col min="12292" max="12292" width="60.85546875" style="404" customWidth="1"/>
    <col min="12293" max="12293" width="72.28515625" style="404" customWidth="1"/>
    <col min="12294" max="12294" width="23.5703125" style="404" customWidth="1"/>
    <col min="12295" max="12296" width="23.42578125" style="404" customWidth="1"/>
    <col min="12297" max="12297" width="25.140625" style="404" customWidth="1"/>
    <col min="12298" max="12301" width="0" style="404" hidden="1" customWidth="1"/>
    <col min="12302" max="12302" width="30.5703125" style="404" customWidth="1"/>
    <col min="12303" max="12303" width="0" style="404" hidden="1" customWidth="1"/>
    <col min="12304" max="12544" width="9.140625" style="404"/>
    <col min="12545" max="12545" width="13.85546875" style="404" customWidth="1"/>
    <col min="12546" max="12546" width="14.140625" style="404" customWidth="1"/>
    <col min="12547" max="12547" width="13.42578125" style="404" customWidth="1"/>
    <col min="12548" max="12548" width="60.85546875" style="404" customWidth="1"/>
    <col min="12549" max="12549" width="72.28515625" style="404" customWidth="1"/>
    <col min="12550" max="12550" width="23.5703125" style="404" customWidth="1"/>
    <col min="12551" max="12552" width="23.42578125" style="404" customWidth="1"/>
    <col min="12553" max="12553" width="25.140625" style="404" customWidth="1"/>
    <col min="12554" max="12557" width="0" style="404" hidden="1" customWidth="1"/>
    <col min="12558" max="12558" width="30.5703125" style="404" customWidth="1"/>
    <col min="12559" max="12559" width="0" style="404" hidden="1" customWidth="1"/>
    <col min="12560" max="12800" width="9.140625" style="404"/>
    <col min="12801" max="12801" width="13.85546875" style="404" customWidth="1"/>
    <col min="12802" max="12802" width="14.140625" style="404" customWidth="1"/>
    <col min="12803" max="12803" width="13.42578125" style="404" customWidth="1"/>
    <col min="12804" max="12804" width="60.85546875" style="404" customWidth="1"/>
    <col min="12805" max="12805" width="72.28515625" style="404" customWidth="1"/>
    <col min="12806" max="12806" width="23.5703125" style="404" customWidth="1"/>
    <col min="12807" max="12808" width="23.42578125" style="404" customWidth="1"/>
    <col min="12809" max="12809" width="25.140625" style="404" customWidth="1"/>
    <col min="12810" max="12813" width="0" style="404" hidden="1" customWidth="1"/>
    <col min="12814" max="12814" width="30.5703125" style="404" customWidth="1"/>
    <col min="12815" max="12815" width="0" style="404" hidden="1" customWidth="1"/>
    <col min="12816" max="13056" width="9.140625" style="404"/>
    <col min="13057" max="13057" width="13.85546875" style="404" customWidth="1"/>
    <col min="13058" max="13058" width="14.140625" style="404" customWidth="1"/>
    <col min="13059" max="13059" width="13.42578125" style="404" customWidth="1"/>
    <col min="13060" max="13060" width="60.85546875" style="404" customWidth="1"/>
    <col min="13061" max="13061" width="72.28515625" style="404" customWidth="1"/>
    <col min="13062" max="13062" width="23.5703125" style="404" customWidth="1"/>
    <col min="13063" max="13064" width="23.42578125" style="404" customWidth="1"/>
    <col min="13065" max="13065" width="25.140625" style="404" customWidth="1"/>
    <col min="13066" max="13069" width="0" style="404" hidden="1" customWidth="1"/>
    <col min="13070" max="13070" width="30.5703125" style="404" customWidth="1"/>
    <col min="13071" max="13071" width="0" style="404" hidden="1" customWidth="1"/>
    <col min="13072" max="13312" width="9.140625" style="404"/>
    <col min="13313" max="13313" width="13.85546875" style="404" customWidth="1"/>
    <col min="13314" max="13314" width="14.140625" style="404" customWidth="1"/>
    <col min="13315" max="13315" width="13.42578125" style="404" customWidth="1"/>
    <col min="13316" max="13316" width="60.85546875" style="404" customWidth="1"/>
    <col min="13317" max="13317" width="72.28515625" style="404" customWidth="1"/>
    <col min="13318" max="13318" width="23.5703125" style="404" customWidth="1"/>
    <col min="13319" max="13320" width="23.42578125" style="404" customWidth="1"/>
    <col min="13321" max="13321" width="25.140625" style="404" customWidth="1"/>
    <col min="13322" max="13325" width="0" style="404" hidden="1" customWidth="1"/>
    <col min="13326" max="13326" width="30.5703125" style="404" customWidth="1"/>
    <col min="13327" max="13327" width="0" style="404" hidden="1" customWidth="1"/>
    <col min="13328" max="13568" width="9.140625" style="404"/>
    <col min="13569" max="13569" width="13.85546875" style="404" customWidth="1"/>
    <col min="13570" max="13570" width="14.140625" style="404" customWidth="1"/>
    <col min="13571" max="13571" width="13.42578125" style="404" customWidth="1"/>
    <col min="13572" max="13572" width="60.85546875" style="404" customWidth="1"/>
    <col min="13573" max="13573" width="72.28515625" style="404" customWidth="1"/>
    <col min="13574" max="13574" width="23.5703125" style="404" customWidth="1"/>
    <col min="13575" max="13576" width="23.42578125" style="404" customWidth="1"/>
    <col min="13577" max="13577" width="25.140625" style="404" customWidth="1"/>
    <col min="13578" max="13581" width="0" style="404" hidden="1" customWidth="1"/>
    <col min="13582" max="13582" width="30.5703125" style="404" customWidth="1"/>
    <col min="13583" max="13583" width="0" style="404" hidden="1" customWidth="1"/>
    <col min="13584" max="13824" width="9.140625" style="404"/>
    <col min="13825" max="13825" width="13.85546875" style="404" customWidth="1"/>
    <col min="13826" max="13826" width="14.140625" style="404" customWidth="1"/>
    <col min="13827" max="13827" width="13.42578125" style="404" customWidth="1"/>
    <col min="13828" max="13828" width="60.85546875" style="404" customWidth="1"/>
    <col min="13829" max="13829" width="72.28515625" style="404" customWidth="1"/>
    <col min="13830" max="13830" width="23.5703125" style="404" customWidth="1"/>
    <col min="13831" max="13832" width="23.42578125" style="404" customWidth="1"/>
    <col min="13833" max="13833" width="25.140625" style="404" customWidth="1"/>
    <col min="13834" max="13837" width="0" style="404" hidden="1" customWidth="1"/>
    <col min="13838" max="13838" width="30.5703125" style="404" customWidth="1"/>
    <col min="13839" max="13839" width="0" style="404" hidden="1" customWidth="1"/>
    <col min="13840" max="14080" width="9.140625" style="404"/>
    <col min="14081" max="14081" width="13.85546875" style="404" customWidth="1"/>
    <col min="14082" max="14082" width="14.140625" style="404" customWidth="1"/>
    <col min="14083" max="14083" width="13.42578125" style="404" customWidth="1"/>
    <col min="14084" max="14084" width="60.85546875" style="404" customWidth="1"/>
    <col min="14085" max="14085" width="72.28515625" style="404" customWidth="1"/>
    <col min="14086" max="14086" width="23.5703125" style="404" customWidth="1"/>
    <col min="14087" max="14088" width="23.42578125" style="404" customWidth="1"/>
    <col min="14089" max="14089" width="25.140625" style="404" customWidth="1"/>
    <col min="14090" max="14093" width="0" style="404" hidden="1" customWidth="1"/>
    <col min="14094" max="14094" width="30.5703125" style="404" customWidth="1"/>
    <col min="14095" max="14095" width="0" style="404" hidden="1" customWidth="1"/>
    <col min="14096" max="14336" width="9.140625" style="404"/>
    <col min="14337" max="14337" width="13.85546875" style="404" customWidth="1"/>
    <col min="14338" max="14338" width="14.140625" style="404" customWidth="1"/>
    <col min="14339" max="14339" width="13.42578125" style="404" customWidth="1"/>
    <col min="14340" max="14340" width="60.85546875" style="404" customWidth="1"/>
    <col min="14341" max="14341" width="72.28515625" style="404" customWidth="1"/>
    <col min="14342" max="14342" width="23.5703125" style="404" customWidth="1"/>
    <col min="14343" max="14344" width="23.42578125" style="404" customWidth="1"/>
    <col min="14345" max="14345" width="25.140625" style="404" customWidth="1"/>
    <col min="14346" max="14349" width="0" style="404" hidden="1" customWidth="1"/>
    <col min="14350" max="14350" width="30.5703125" style="404" customWidth="1"/>
    <col min="14351" max="14351" width="0" style="404" hidden="1" customWidth="1"/>
    <col min="14352" max="14592" width="9.140625" style="404"/>
    <col min="14593" max="14593" width="13.85546875" style="404" customWidth="1"/>
    <col min="14594" max="14594" width="14.140625" style="404" customWidth="1"/>
    <col min="14595" max="14595" width="13.42578125" style="404" customWidth="1"/>
    <col min="14596" max="14596" width="60.85546875" style="404" customWidth="1"/>
    <col min="14597" max="14597" width="72.28515625" style="404" customWidth="1"/>
    <col min="14598" max="14598" width="23.5703125" style="404" customWidth="1"/>
    <col min="14599" max="14600" width="23.42578125" style="404" customWidth="1"/>
    <col min="14601" max="14601" width="25.140625" style="404" customWidth="1"/>
    <col min="14602" max="14605" width="0" style="404" hidden="1" customWidth="1"/>
    <col min="14606" max="14606" width="30.5703125" style="404" customWidth="1"/>
    <col min="14607" max="14607" width="0" style="404" hidden="1" customWidth="1"/>
    <col min="14608" max="14848" width="9.140625" style="404"/>
    <col min="14849" max="14849" width="13.85546875" style="404" customWidth="1"/>
    <col min="14850" max="14850" width="14.140625" style="404" customWidth="1"/>
    <col min="14851" max="14851" width="13.42578125" style="404" customWidth="1"/>
    <col min="14852" max="14852" width="60.85546875" style="404" customWidth="1"/>
    <col min="14853" max="14853" width="72.28515625" style="404" customWidth="1"/>
    <col min="14854" max="14854" width="23.5703125" style="404" customWidth="1"/>
    <col min="14855" max="14856" width="23.42578125" style="404" customWidth="1"/>
    <col min="14857" max="14857" width="25.140625" style="404" customWidth="1"/>
    <col min="14858" max="14861" width="0" style="404" hidden="1" customWidth="1"/>
    <col min="14862" max="14862" width="30.5703125" style="404" customWidth="1"/>
    <col min="14863" max="14863" width="0" style="404" hidden="1" customWidth="1"/>
    <col min="14864" max="15104" width="9.140625" style="404"/>
    <col min="15105" max="15105" width="13.85546875" style="404" customWidth="1"/>
    <col min="15106" max="15106" width="14.140625" style="404" customWidth="1"/>
    <col min="15107" max="15107" width="13.42578125" style="404" customWidth="1"/>
    <col min="15108" max="15108" width="60.85546875" style="404" customWidth="1"/>
    <col min="15109" max="15109" width="72.28515625" style="404" customWidth="1"/>
    <col min="15110" max="15110" width="23.5703125" style="404" customWidth="1"/>
    <col min="15111" max="15112" width="23.42578125" style="404" customWidth="1"/>
    <col min="15113" max="15113" width="25.140625" style="404" customWidth="1"/>
    <col min="15114" max="15117" width="0" style="404" hidden="1" customWidth="1"/>
    <col min="15118" max="15118" width="30.5703125" style="404" customWidth="1"/>
    <col min="15119" max="15119" width="0" style="404" hidden="1" customWidth="1"/>
    <col min="15120" max="15360" width="9.140625" style="404"/>
    <col min="15361" max="15361" width="13.85546875" style="404" customWidth="1"/>
    <col min="15362" max="15362" width="14.140625" style="404" customWidth="1"/>
    <col min="15363" max="15363" width="13.42578125" style="404" customWidth="1"/>
    <col min="15364" max="15364" width="60.85546875" style="404" customWidth="1"/>
    <col min="15365" max="15365" width="72.28515625" style="404" customWidth="1"/>
    <col min="15366" max="15366" width="23.5703125" style="404" customWidth="1"/>
    <col min="15367" max="15368" width="23.42578125" style="404" customWidth="1"/>
    <col min="15369" max="15369" width="25.140625" style="404" customWidth="1"/>
    <col min="15370" max="15373" width="0" style="404" hidden="1" customWidth="1"/>
    <col min="15374" max="15374" width="30.5703125" style="404" customWidth="1"/>
    <col min="15375" max="15375" width="0" style="404" hidden="1" customWidth="1"/>
    <col min="15376" max="15616" width="9.140625" style="404"/>
    <col min="15617" max="15617" width="13.85546875" style="404" customWidth="1"/>
    <col min="15618" max="15618" width="14.140625" style="404" customWidth="1"/>
    <col min="15619" max="15619" width="13.42578125" style="404" customWidth="1"/>
    <col min="15620" max="15620" width="60.85546875" style="404" customWidth="1"/>
    <col min="15621" max="15621" width="72.28515625" style="404" customWidth="1"/>
    <col min="15622" max="15622" width="23.5703125" style="404" customWidth="1"/>
    <col min="15623" max="15624" width="23.42578125" style="404" customWidth="1"/>
    <col min="15625" max="15625" width="25.140625" style="404" customWidth="1"/>
    <col min="15626" max="15629" width="0" style="404" hidden="1" customWidth="1"/>
    <col min="15630" max="15630" width="30.5703125" style="404" customWidth="1"/>
    <col min="15631" max="15631" width="0" style="404" hidden="1" customWidth="1"/>
    <col min="15632" max="15872" width="9.140625" style="404"/>
    <col min="15873" max="15873" width="13.85546875" style="404" customWidth="1"/>
    <col min="15874" max="15874" width="14.140625" style="404" customWidth="1"/>
    <col min="15875" max="15875" width="13.42578125" style="404" customWidth="1"/>
    <col min="15876" max="15876" width="60.85546875" style="404" customWidth="1"/>
    <col min="15877" max="15877" width="72.28515625" style="404" customWidth="1"/>
    <col min="15878" max="15878" width="23.5703125" style="404" customWidth="1"/>
    <col min="15879" max="15880" width="23.42578125" style="404" customWidth="1"/>
    <col min="15881" max="15881" width="25.140625" style="404" customWidth="1"/>
    <col min="15882" max="15885" width="0" style="404" hidden="1" customWidth="1"/>
    <col min="15886" max="15886" width="30.5703125" style="404" customWidth="1"/>
    <col min="15887" max="15887" width="0" style="404" hidden="1" customWidth="1"/>
    <col min="15888" max="16128" width="9.140625" style="404"/>
    <col min="16129" max="16129" width="13.85546875" style="404" customWidth="1"/>
    <col min="16130" max="16130" width="14.140625" style="404" customWidth="1"/>
    <col min="16131" max="16131" width="13.42578125" style="404" customWidth="1"/>
    <col min="16132" max="16132" width="60.85546875" style="404" customWidth="1"/>
    <col min="16133" max="16133" width="72.28515625" style="404" customWidth="1"/>
    <col min="16134" max="16134" width="23.5703125" style="404" customWidth="1"/>
    <col min="16135" max="16136" width="23.42578125" style="404" customWidth="1"/>
    <col min="16137" max="16137" width="25.140625" style="404" customWidth="1"/>
    <col min="16138" max="16141" width="0" style="404" hidden="1" customWidth="1"/>
    <col min="16142" max="16142" width="30.5703125" style="404" customWidth="1"/>
    <col min="16143" max="16143" width="0" style="404" hidden="1" customWidth="1"/>
    <col min="16144" max="16384" width="9.140625" style="404"/>
  </cols>
  <sheetData>
    <row r="1" spans="1:14" ht="20.25" x14ac:dyDescent="0.3">
      <c r="G1" s="810" t="s">
        <v>545</v>
      </c>
      <c r="H1" s="810"/>
      <c r="I1" s="810"/>
      <c r="J1" s="810"/>
    </row>
    <row r="2" spans="1:14" ht="20.25" x14ac:dyDescent="0.3">
      <c r="D2" s="410"/>
      <c r="G2" s="411" t="s">
        <v>185</v>
      </c>
      <c r="H2" s="411"/>
      <c r="I2" s="411"/>
      <c r="J2" s="411"/>
    </row>
    <row r="3" spans="1:14" ht="20.25" x14ac:dyDescent="0.3">
      <c r="G3" s="411" t="s">
        <v>186</v>
      </c>
      <c r="H3" s="411"/>
      <c r="I3" s="411"/>
      <c r="J3" s="411"/>
    </row>
    <row r="4" spans="1:14" s="412" customFormat="1" ht="21" customHeight="1" x14ac:dyDescent="0.3">
      <c r="B4" s="405"/>
      <c r="C4" s="413"/>
      <c r="D4" s="414"/>
      <c r="E4" s="414"/>
      <c r="F4" s="415"/>
      <c r="G4" s="411" t="s">
        <v>546</v>
      </c>
      <c r="H4" s="411"/>
      <c r="I4" s="411"/>
      <c r="J4" s="411"/>
      <c r="K4" s="415"/>
      <c r="L4" s="415"/>
      <c r="M4" s="415"/>
      <c r="N4" s="415"/>
    </row>
    <row r="5" spans="1:14" s="416" customFormat="1" ht="55.5" customHeight="1" x14ac:dyDescent="0.2">
      <c r="A5" s="811" t="s">
        <v>547</v>
      </c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811"/>
    </row>
    <row r="6" spans="1:14" s="416" customFormat="1" ht="27.75" customHeight="1" x14ac:dyDescent="0.2">
      <c r="A6" s="812">
        <v>11503000000</v>
      </c>
      <c r="B6" s="812"/>
      <c r="C6" s="812"/>
      <c r="D6" s="417"/>
      <c r="E6" s="417"/>
      <c r="F6" s="418"/>
      <c r="I6" s="418"/>
      <c r="J6" s="418"/>
      <c r="K6" s="418"/>
      <c r="L6" s="418"/>
      <c r="M6" s="418"/>
      <c r="N6" s="418"/>
    </row>
    <row r="7" spans="1:14" s="416" customFormat="1" ht="27.75" customHeight="1" thickBot="1" x14ac:dyDescent="0.3">
      <c r="A7" s="813" t="s">
        <v>2</v>
      </c>
      <c r="B7" s="813"/>
      <c r="C7" s="813"/>
      <c r="D7" s="417"/>
      <c r="E7" s="417"/>
      <c r="F7" s="418"/>
      <c r="I7" s="418"/>
      <c r="J7" s="418"/>
      <c r="K7" s="418"/>
      <c r="L7" s="418"/>
      <c r="M7" s="418"/>
      <c r="N7" s="33"/>
    </row>
    <row r="8" spans="1:14" s="172" customFormat="1" ht="26.25" customHeight="1" thickBot="1" x14ac:dyDescent="0.25">
      <c r="A8" s="814" t="s">
        <v>548</v>
      </c>
      <c r="B8" s="817" t="s">
        <v>549</v>
      </c>
      <c r="C8" s="814" t="s">
        <v>550</v>
      </c>
      <c r="D8" s="819" t="s">
        <v>551</v>
      </c>
      <c r="E8" s="822" t="s">
        <v>552</v>
      </c>
      <c r="F8" s="825" t="s">
        <v>553</v>
      </c>
      <c r="G8" s="837" t="s">
        <v>554</v>
      </c>
      <c r="H8" s="840" t="s">
        <v>555</v>
      </c>
      <c r="I8" s="843" t="s">
        <v>556</v>
      </c>
      <c r="J8" s="846" t="s">
        <v>557</v>
      </c>
      <c r="K8" s="847"/>
      <c r="L8" s="848"/>
      <c r="M8" s="849"/>
      <c r="N8" s="828" t="s">
        <v>558</v>
      </c>
    </row>
    <row r="9" spans="1:14" s="172" customFormat="1" ht="23.25" customHeight="1" x14ac:dyDescent="0.2">
      <c r="A9" s="815"/>
      <c r="B9" s="818"/>
      <c r="C9" s="815"/>
      <c r="D9" s="820"/>
      <c r="E9" s="823"/>
      <c r="F9" s="826"/>
      <c r="G9" s="838"/>
      <c r="H9" s="841"/>
      <c r="I9" s="844"/>
      <c r="J9" s="831" t="s">
        <v>559</v>
      </c>
      <c r="K9" s="834" t="s">
        <v>560</v>
      </c>
      <c r="L9" s="828" t="s">
        <v>561</v>
      </c>
      <c r="M9" s="834" t="s">
        <v>562</v>
      </c>
      <c r="N9" s="829"/>
    </row>
    <row r="10" spans="1:14" s="172" customFormat="1" ht="21.75" customHeight="1" x14ac:dyDescent="0.2">
      <c r="A10" s="815"/>
      <c r="B10" s="818"/>
      <c r="C10" s="815"/>
      <c r="D10" s="820"/>
      <c r="E10" s="823"/>
      <c r="F10" s="826"/>
      <c r="G10" s="838"/>
      <c r="H10" s="841"/>
      <c r="I10" s="844"/>
      <c r="J10" s="832"/>
      <c r="K10" s="832"/>
      <c r="L10" s="829"/>
      <c r="M10" s="832"/>
      <c r="N10" s="829"/>
    </row>
    <row r="11" spans="1:14" s="172" customFormat="1" ht="134.25" customHeight="1" thickBot="1" x14ac:dyDescent="0.25">
      <c r="A11" s="816"/>
      <c r="B11" s="818"/>
      <c r="C11" s="816"/>
      <c r="D11" s="821"/>
      <c r="E11" s="824"/>
      <c r="F11" s="827"/>
      <c r="G11" s="839"/>
      <c r="H11" s="842"/>
      <c r="I11" s="845"/>
      <c r="J11" s="833"/>
      <c r="K11" s="833"/>
      <c r="L11" s="829"/>
      <c r="M11" s="833"/>
      <c r="N11" s="830"/>
    </row>
    <row r="12" spans="1:14" s="422" customFormat="1" ht="18.75" customHeight="1" thickBot="1" x14ac:dyDescent="0.25">
      <c r="A12" s="419" t="s">
        <v>389</v>
      </c>
      <c r="B12" s="419">
        <v>2</v>
      </c>
      <c r="C12" s="419">
        <v>3</v>
      </c>
      <c r="D12" s="420">
        <v>4</v>
      </c>
      <c r="E12" s="419">
        <v>5</v>
      </c>
      <c r="F12" s="420">
        <v>6</v>
      </c>
      <c r="G12" s="419">
        <v>7</v>
      </c>
      <c r="H12" s="421"/>
      <c r="I12" s="421">
        <v>8</v>
      </c>
      <c r="J12" s="419">
        <v>9</v>
      </c>
      <c r="K12" s="419">
        <v>10</v>
      </c>
      <c r="L12" s="419">
        <v>11</v>
      </c>
      <c r="M12" s="419">
        <v>11</v>
      </c>
      <c r="N12" s="419">
        <v>9</v>
      </c>
    </row>
    <row r="13" spans="1:14" s="429" customFormat="1" ht="45" customHeight="1" thickBot="1" x14ac:dyDescent="0.25">
      <c r="A13" s="423" t="s">
        <v>15</v>
      </c>
      <c r="B13" s="424"/>
      <c r="C13" s="423"/>
      <c r="D13" s="425" t="s">
        <v>563</v>
      </c>
      <c r="E13" s="426"/>
      <c r="F13" s="427" t="s">
        <v>515</v>
      </c>
      <c r="G13" s="427" t="s">
        <v>515</v>
      </c>
      <c r="H13" s="427" t="s">
        <v>515</v>
      </c>
      <c r="I13" s="427" t="s">
        <v>515</v>
      </c>
      <c r="J13" s="427" t="s">
        <v>515</v>
      </c>
      <c r="K13" s="427" t="s">
        <v>515</v>
      </c>
      <c r="L13" s="427" t="s">
        <v>515</v>
      </c>
      <c r="M13" s="427" t="s">
        <v>515</v>
      </c>
      <c r="N13" s="428" t="s">
        <v>515</v>
      </c>
    </row>
    <row r="14" spans="1:14" s="429" customFormat="1" ht="24" hidden="1" thickBot="1" x14ac:dyDescent="0.25">
      <c r="A14" s="430" t="s">
        <v>393</v>
      </c>
      <c r="B14" s="430"/>
      <c r="C14" s="430"/>
      <c r="D14" s="431" t="s">
        <v>563</v>
      </c>
      <c r="E14" s="432"/>
      <c r="F14" s="433"/>
      <c r="G14" s="434"/>
      <c r="H14" s="434"/>
      <c r="I14" s="434">
        <f>I26+I85+I100+I20</f>
        <v>0</v>
      </c>
      <c r="J14" s="435">
        <v>28362700</v>
      </c>
      <c r="K14" s="436">
        <v>0</v>
      </c>
      <c r="L14" s="436">
        <v>0</v>
      </c>
      <c r="M14" s="436">
        <v>0</v>
      </c>
      <c r="N14" s="436">
        <v>0</v>
      </c>
    </row>
    <row r="15" spans="1:14" s="429" customFormat="1" ht="59.25" hidden="1" customHeight="1" x14ac:dyDescent="0.2">
      <c r="A15" s="437"/>
      <c r="B15" s="437"/>
      <c r="C15" s="437"/>
      <c r="D15" s="438"/>
      <c r="E15" s="439"/>
      <c r="F15" s="440"/>
      <c r="G15" s="441"/>
      <c r="H15" s="442"/>
      <c r="I15" s="443">
        <v>0</v>
      </c>
      <c r="J15" s="444">
        <v>0</v>
      </c>
      <c r="K15" s="445"/>
      <c r="L15" s="445"/>
      <c r="M15" s="445"/>
      <c r="N15" s="445"/>
    </row>
    <row r="16" spans="1:14" s="429" customFormat="1" ht="59.25" hidden="1" customHeight="1" x14ac:dyDescent="0.2">
      <c r="A16" s="446"/>
      <c r="B16" s="446"/>
      <c r="C16" s="446"/>
      <c r="D16" s="447"/>
      <c r="E16" s="448"/>
      <c r="F16" s="449"/>
      <c r="G16" s="450"/>
      <c r="H16" s="451"/>
      <c r="I16" s="452">
        <v>0</v>
      </c>
      <c r="J16" s="453">
        <v>0</v>
      </c>
      <c r="K16" s="454"/>
      <c r="L16" s="454"/>
      <c r="M16" s="454"/>
      <c r="N16" s="454"/>
    </row>
    <row r="17" spans="1:14" s="429" customFormat="1" ht="59.25" hidden="1" customHeight="1" x14ac:dyDescent="0.2">
      <c r="A17" s="455"/>
      <c r="B17" s="455"/>
      <c r="C17" s="455"/>
      <c r="D17" s="456"/>
      <c r="E17" s="457"/>
      <c r="F17" s="458"/>
      <c r="G17" s="459"/>
      <c r="H17" s="460"/>
      <c r="I17" s="452"/>
      <c r="J17" s="453"/>
      <c r="K17" s="454"/>
      <c r="L17" s="454"/>
      <c r="M17" s="454"/>
      <c r="N17" s="454"/>
    </row>
    <row r="18" spans="1:14" s="429" customFormat="1" ht="59.25" hidden="1" customHeight="1" x14ac:dyDescent="0.2">
      <c r="A18" s="455"/>
      <c r="B18" s="455"/>
      <c r="C18" s="455"/>
      <c r="D18" s="456"/>
      <c r="E18" s="457"/>
      <c r="F18" s="458"/>
      <c r="G18" s="459"/>
      <c r="H18" s="460"/>
      <c r="I18" s="452">
        <v>0</v>
      </c>
      <c r="J18" s="453" t="e">
        <v>#REF!</v>
      </c>
      <c r="K18" s="454"/>
      <c r="L18" s="454"/>
      <c r="M18" s="454" t="e">
        <v>#REF!</v>
      </c>
      <c r="N18" s="454"/>
    </row>
    <row r="19" spans="1:14" s="429" customFormat="1" ht="59.25" hidden="1" customHeight="1" x14ac:dyDescent="0.2">
      <c r="A19" s="455"/>
      <c r="B19" s="455"/>
      <c r="C19" s="455"/>
      <c r="D19" s="456"/>
      <c r="E19" s="457"/>
      <c r="F19" s="458"/>
      <c r="G19" s="459"/>
      <c r="H19" s="460"/>
      <c r="I19" s="452">
        <v>0</v>
      </c>
      <c r="J19" s="453">
        <v>0</v>
      </c>
      <c r="K19" s="454"/>
      <c r="L19" s="454"/>
      <c r="M19" s="454"/>
      <c r="N19" s="454"/>
    </row>
    <row r="20" spans="1:14" s="429" customFormat="1" ht="59.25" hidden="1" customHeight="1" x14ac:dyDescent="0.2">
      <c r="A20" s="446" t="s">
        <v>564</v>
      </c>
      <c r="B20" s="446" t="s">
        <v>565</v>
      </c>
      <c r="C20" s="446" t="s">
        <v>173</v>
      </c>
      <c r="D20" s="447" t="s">
        <v>566</v>
      </c>
      <c r="E20" s="448"/>
      <c r="F20" s="461"/>
      <c r="G20" s="459"/>
      <c r="H20" s="459"/>
      <c r="I20" s="459">
        <f>I22</f>
        <v>0</v>
      </c>
      <c r="J20" s="462">
        <v>0</v>
      </c>
      <c r="K20" s="463">
        <v>0</v>
      </c>
      <c r="L20" s="463"/>
      <c r="M20" s="463">
        <v>0</v>
      </c>
      <c r="N20" s="463"/>
    </row>
    <row r="21" spans="1:14" s="429" customFormat="1" ht="21" hidden="1" thickBot="1" x14ac:dyDescent="0.25">
      <c r="A21" s="455"/>
      <c r="B21" s="455"/>
      <c r="C21" s="455"/>
      <c r="D21" s="447" t="s">
        <v>567</v>
      </c>
      <c r="E21" s="457"/>
      <c r="F21" s="458"/>
      <c r="G21" s="459"/>
      <c r="H21" s="460"/>
      <c r="I21" s="460"/>
      <c r="J21" s="462"/>
      <c r="K21" s="463"/>
      <c r="L21" s="463"/>
      <c r="M21" s="463"/>
      <c r="N21" s="463"/>
    </row>
    <row r="22" spans="1:14" s="429" customFormat="1" ht="74.25" hidden="1" customHeight="1" x14ac:dyDescent="0.2">
      <c r="A22" s="455"/>
      <c r="B22" s="455"/>
      <c r="C22" s="455"/>
      <c r="D22" s="456"/>
      <c r="E22" s="457"/>
      <c r="F22" s="464"/>
      <c r="G22" s="459"/>
      <c r="H22" s="460"/>
      <c r="I22" s="452"/>
      <c r="J22" s="453"/>
      <c r="K22" s="454"/>
      <c r="L22" s="454"/>
      <c r="M22" s="454"/>
      <c r="N22" s="465"/>
    </row>
    <row r="23" spans="1:14" s="429" customFormat="1" ht="59.25" hidden="1" customHeight="1" x14ac:dyDescent="0.2">
      <c r="A23" s="455"/>
      <c r="B23" s="455"/>
      <c r="C23" s="455"/>
      <c r="D23" s="456"/>
      <c r="E23" s="457"/>
      <c r="F23" s="458"/>
      <c r="G23" s="459"/>
      <c r="H23" s="460"/>
      <c r="I23" s="452">
        <v>0</v>
      </c>
      <c r="J23" s="453">
        <v>0</v>
      </c>
      <c r="K23" s="454"/>
      <c r="L23" s="454"/>
      <c r="M23" s="454"/>
      <c r="N23" s="454"/>
    </row>
    <row r="24" spans="1:14" s="429" customFormat="1" ht="59.25" hidden="1" customHeight="1" x14ac:dyDescent="0.2">
      <c r="A24" s="446"/>
      <c r="B24" s="446"/>
      <c r="C24" s="447"/>
      <c r="D24" s="456"/>
      <c r="E24" s="457"/>
      <c r="F24" s="458"/>
      <c r="G24" s="459"/>
      <c r="H24" s="460"/>
      <c r="I24" s="452">
        <v>0</v>
      </c>
      <c r="J24" s="453">
        <v>0</v>
      </c>
      <c r="K24" s="454"/>
      <c r="L24" s="454"/>
      <c r="M24" s="454"/>
      <c r="N24" s="454"/>
    </row>
    <row r="25" spans="1:14" s="429" customFormat="1" ht="59.25" hidden="1" customHeight="1" x14ac:dyDescent="0.2">
      <c r="A25" s="446"/>
      <c r="B25" s="446"/>
      <c r="C25" s="446"/>
      <c r="D25" s="447"/>
      <c r="E25" s="448"/>
      <c r="F25" s="466"/>
      <c r="G25" s="450"/>
      <c r="H25" s="451"/>
      <c r="I25" s="452">
        <v>0</v>
      </c>
      <c r="J25" s="453">
        <v>0</v>
      </c>
      <c r="K25" s="454"/>
      <c r="L25" s="454"/>
      <c r="M25" s="454"/>
      <c r="N25" s="454"/>
    </row>
    <row r="26" spans="1:14" s="429" customFormat="1" ht="41.25" hidden="1" thickBot="1" x14ac:dyDescent="0.25">
      <c r="A26" s="446" t="s">
        <v>431</v>
      </c>
      <c r="B26" s="446" t="s">
        <v>432</v>
      </c>
      <c r="C26" s="447" t="s">
        <v>173</v>
      </c>
      <c r="D26" s="448" t="s">
        <v>433</v>
      </c>
      <c r="E26" s="448"/>
      <c r="F26" s="467"/>
      <c r="G26" s="450"/>
      <c r="H26" s="450"/>
      <c r="I26" s="450">
        <f>I28+I29+I30</f>
        <v>0</v>
      </c>
      <c r="J26" s="465">
        <v>18362700</v>
      </c>
      <c r="K26" s="454">
        <v>0</v>
      </c>
      <c r="L26" s="454">
        <v>0</v>
      </c>
      <c r="M26" s="454">
        <v>0</v>
      </c>
      <c r="N26" s="454"/>
    </row>
    <row r="27" spans="1:14" s="429" customFormat="1" ht="23.25" hidden="1" customHeight="1" x14ac:dyDescent="0.2">
      <c r="A27" s="446"/>
      <c r="B27" s="446"/>
      <c r="C27" s="446"/>
      <c r="D27" s="447" t="s">
        <v>567</v>
      </c>
      <c r="E27" s="448"/>
      <c r="F27" s="466"/>
      <c r="G27" s="450"/>
      <c r="H27" s="451"/>
      <c r="I27" s="452"/>
      <c r="J27" s="453"/>
      <c r="K27" s="454"/>
      <c r="L27" s="454"/>
      <c r="M27" s="454"/>
      <c r="N27" s="454"/>
    </row>
    <row r="28" spans="1:14" s="429" customFormat="1" ht="92.25" hidden="1" customHeight="1" x14ac:dyDescent="0.2">
      <c r="A28" s="446"/>
      <c r="B28" s="446"/>
      <c r="C28" s="446"/>
      <c r="D28" s="447"/>
      <c r="E28" s="468"/>
      <c r="F28" s="464"/>
      <c r="G28" s="450"/>
      <c r="H28" s="451"/>
      <c r="I28" s="452"/>
      <c r="J28" s="465"/>
      <c r="K28" s="454"/>
      <c r="L28" s="454"/>
      <c r="M28" s="454"/>
      <c r="N28" s="465"/>
    </row>
    <row r="29" spans="1:14" s="429" customFormat="1" ht="156" hidden="1" customHeight="1" x14ac:dyDescent="0.2">
      <c r="A29" s="437"/>
      <c r="B29" s="437"/>
      <c r="C29" s="437"/>
      <c r="D29" s="438"/>
      <c r="E29" s="468"/>
      <c r="F29" s="469"/>
      <c r="G29" s="470"/>
      <c r="H29" s="471"/>
      <c r="I29" s="470"/>
      <c r="J29" s="472"/>
      <c r="K29" s="472"/>
      <c r="L29" s="472"/>
      <c r="M29" s="472"/>
      <c r="N29" s="473"/>
    </row>
    <row r="30" spans="1:14" s="429" customFormat="1" ht="95.25" hidden="1" customHeight="1" x14ac:dyDescent="0.2">
      <c r="A30" s="446"/>
      <c r="B30" s="446"/>
      <c r="C30" s="446"/>
      <c r="D30" s="447"/>
      <c r="E30" s="448"/>
      <c r="F30" s="469"/>
      <c r="G30" s="450"/>
      <c r="H30" s="451"/>
      <c r="I30" s="452"/>
      <c r="J30" s="454"/>
      <c r="K30" s="454"/>
      <c r="L30" s="454"/>
      <c r="M30" s="454"/>
      <c r="N30" s="454"/>
    </row>
    <row r="31" spans="1:14" s="429" customFormat="1" ht="59.25" hidden="1" customHeight="1" x14ac:dyDescent="0.2">
      <c r="A31" s="446"/>
      <c r="B31" s="446"/>
      <c r="C31" s="446"/>
      <c r="D31" s="447"/>
      <c r="E31" s="448"/>
      <c r="F31" s="474"/>
      <c r="G31" s="450"/>
      <c r="H31" s="451"/>
      <c r="I31" s="452">
        <v>0</v>
      </c>
      <c r="J31" s="454">
        <v>0</v>
      </c>
      <c r="K31" s="454"/>
      <c r="L31" s="454"/>
      <c r="M31" s="454"/>
      <c r="N31" s="454"/>
    </row>
    <row r="32" spans="1:14" s="184" customFormat="1" ht="59.25" hidden="1" customHeight="1" x14ac:dyDescent="0.2">
      <c r="A32" s="455"/>
      <c r="B32" s="455"/>
      <c r="C32" s="455"/>
      <c r="D32" s="456"/>
      <c r="E32" s="457"/>
      <c r="F32" s="475">
        <v>0</v>
      </c>
      <c r="G32" s="476">
        <v>0</v>
      </c>
      <c r="H32" s="476"/>
      <c r="I32" s="459">
        <v>0</v>
      </c>
      <c r="J32" s="462">
        <v>0</v>
      </c>
      <c r="K32" s="477">
        <v>0</v>
      </c>
      <c r="L32" s="477">
        <v>0</v>
      </c>
      <c r="M32" s="477">
        <v>0</v>
      </c>
      <c r="N32" s="477"/>
    </row>
    <row r="33" spans="1:14" s="429" customFormat="1" ht="59.25" hidden="1" customHeight="1" x14ac:dyDescent="0.2">
      <c r="A33" s="455"/>
      <c r="B33" s="455"/>
      <c r="C33" s="455"/>
      <c r="D33" s="456"/>
      <c r="E33" s="457"/>
      <c r="F33" s="478"/>
      <c r="G33" s="459"/>
      <c r="H33" s="460"/>
      <c r="I33" s="452">
        <v>0</v>
      </c>
      <c r="J33" s="479">
        <v>0</v>
      </c>
      <c r="K33" s="454"/>
      <c r="L33" s="454"/>
      <c r="M33" s="454"/>
      <c r="N33" s="454"/>
    </row>
    <row r="34" spans="1:14" s="429" customFormat="1" ht="59.25" hidden="1" customHeight="1" x14ac:dyDescent="0.2">
      <c r="A34" s="455"/>
      <c r="B34" s="455"/>
      <c r="C34" s="455"/>
      <c r="D34" s="456"/>
      <c r="E34" s="457"/>
      <c r="F34" s="478"/>
      <c r="G34" s="459"/>
      <c r="H34" s="460"/>
      <c r="I34" s="452">
        <v>0</v>
      </c>
      <c r="J34" s="453">
        <v>0</v>
      </c>
      <c r="K34" s="454"/>
      <c r="L34" s="454"/>
      <c r="M34" s="454"/>
      <c r="N34" s="454"/>
    </row>
    <row r="35" spans="1:14" s="429" customFormat="1" ht="59.25" hidden="1" customHeight="1" x14ac:dyDescent="0.2">
      <c r="A35" s="455"/>
      <c r="B35" s="455"/>
      <c r="C35" s="455"/>
      <c r="D35" s="456"/>
      <c r="E35" s="457"/>
      <c r="F35" s="478"/>
      <c r="G35" s="459"/>
      <c r="H35" s="460"/>
      <c r="I35" s="452">
        <v>0</v>
      </c>
      <c r="J35" s="480">
        <v>0</v>
      </c>
      <c r="K35" s="481"/>
      <c r="L35" s="481"/>
      <c r="M35" s="481"/>
      <c r="N35" s="481"/>
    </row>
    <row r="36" spans="1:14" s="429" customFormat="1" ht="59.25" hidden="1" customHeight="1" x14ac:dyDescent="0.2">
      <c r="A36" s="446"/>
      <c r="B36" s="446"/>
      <c r="C36" s="446"/>
      <c r="D36" s="482"/>
      <c r="E36" s="448"/>
      <c r="F36" s="467"/>
      <c r="G36" s="450">
        <v>0</v>
      </c>
      <c r="H36" s="450"/>
      <c r="I36" s="450">
        <v>0</v>
      </c>
      <c r="J36" s="453">
        <v>0</v>
      </c>
      <c r="K36" s="454">
        <v>0</v>
      </c>
      <c r="L36" s="454"/>
      <c r="M36" s="454">
        <v>0</v>
      </c>
      <c r="N36" s="454"/>
    </row>
    <row r="37" spans="1:14" s="429" customFormat="1" ht="59.25" hidden="1" customHeight="1" x14ac:dyDescent="0.2">
      <c r="A37" s="483"/>
      <c r="B37" s="446"/>
      <c r="C37" s="483"/>
      <c r="D37" s="482"/>
      <c r="E37" s="448"/>
      <c r="F37" s="484"/>
      <c r="G37" s="485"/>
      <c r="H37" s="486"/>
      <c r="I37" s="486"/>
      <c r="J37" s="487"/>
      <c r="K37" s="488"/>
      <c r="L37" s="488"/>
      <c r="M37" s="488"/>
      <c r="N37" s="488"/>
    </row>
    <row r="38" spans="1:14" s="429" customFormat="1" ht="59.25" hidden="1" customHeight="1" x14ac:dyDescent="0.2">
      <c r="A38" s="483"/>
      <c r="B38" s="446"/>
      <c r="C38" s="483"/>
      <c r="D38" s="482"/>
      <c r="E38" s="448"/>
      <c r="F38" s="474"/>
      <c r="G38" s="450"/>
      <c r="H38" s="451"/>
      <c r="I38" s="452">
        <v>0</v>
      </c>
      <c r="J38" s="453">
        <v>0</v>
      </c>
      <c r="K38" s="489"/>
      <c r="L38" s="489"/>
      <c r="M38" s="489"/>
      <c r="N38" s="490"/>
    </row>
    <row r="39" spans="1:14" s="429" customFormat="1" ht="59.25" hidden="1" customHeight="1" x14ac:dyDescent="0.2">
      <c r="A39" s="491"/>
      <c r="B39" s="455"/>
      <c r="C39" s="491"/>
      <c r="D39" s="492"/>
      <c r="E39" s="457"/>
      <c r="F39" s="478"/>
      <c r="G39" s="459"/>
      <c r="H39" s="442"/>
      <c r="I39" s="443">
        <v>0</v>
      </c>
      <c r="J39" s="444">
        <v>0</v>
      </c>
      <c r="K39" s="489"/>
      <c r="L39" s="489"/>
      <c r="M39" s="489"/>
      <c r="N39" s="489"/>
    </row>
    <row r="40" spans="1:14" s="429" customFormat="1" ht="59.25" hidden="1" customHeight="1" x14ac:dyDescent="0.2">
      <c r="A40" s="491"/>
      <c r="B40" s="455"/>
      <c r="C40" s="491"/>
      <c r="D40" s="492"/>
      <c r="E40" s="457"/>
      <c r="F40" s="478"/>
      <c r="G40" s="459"/>
      <c r="H40" s="460"/>
      <c r="I40" s="452">
        <v>0</v>
      </c>
      <c r="J40" s="444">
        <v>0</v>
      </c>
      <c r="K40" s="489"/>
      <c r="L40" s="489"/>
      <c r="M40" s="489"/>
      <c r="N40" s="489"/>
    </row>
    <row r="41" spans="1:14" s="429" customFormat="1" ht="59.25" hidden="1" customHeight="1" x14ac:dyDescent="0.2">
      <c r="A41" s="483"/>
      <c r="B41" s="446"/>
      <c r="C41" s="483"/>
      <c r="D41" s="493"/>
      <c r="E41" s="448"/>
      <c r="F41" s="474"/>
      <c r="G41" s="450"/>
      <c r="H41" s="451"/>
      <c r="I41" s="452">
        <v>0</v>
      </c>
      <c r="J41" s="453">
        <v>0</v>
      </c>
      <c r="K41" s="489"/>
      <c r="L41" s="489"/>
      <c r="M41" s="489"/>
      <c r="N41" s="489"/>
    </row>
    <row r="42" spans="1:14" s="429" customFormat="1" ht="59.25" hidden="1" customHeight="1" x14ac:dyDescent="0.2">
      <c r="A42" s="491"/>
      <c r="B42" s="455"/>
      <c r="C42" s="491"/>
      <c r="D42" s="492"/>
      <c r="E42" s="457"/>
      <c r="F42" s="478"/>
      <c r="G42" s="459"/>
      <c r="H42" s="460"/>
      <c r="I42" s="452">
        <v>0</v>
      </c>
      <c r="J42" s="445">
        <v>0</v>
      </c>
      <c r="K42" s="494"/>
      <c r="L42" s="494"/>
      <c r="M42" s="494"/>
      <c r="N42" s="494"/>
    </row>
    <row r="43" spans="1:14" s="429" customFormat="1" ht="59.25" hidden="1" customHeight="1" x14ac:dyDescent="0.2">
      <c r="A43" s="455"/>
      <c r="B43" s="455"/>
      <c r="C43" s="455"/>
      <c r="D43" s="495"/>
      <c r="E43" s="457"/>
      <c r="F43" s="478"/>
      <c r="G43" s="459"/>
      <c r="H43" s="460"/>
      <c r="I43" s="452">
        <v>0</v>
      </c>
      <c r="J43" s="445">
        <v>0</v>
      </c>
      <c r="K43" s="494"/>
      <c r="L43" s="494"/>
      <c r="M43" s="494"/>
      <c r="N43" s="494"/>
    </row>
    <row r="44" spans="1:14" s="429" customFormat="1" ht="59.25" hidden="1" customHeight="1" x14ac:dyDescent="0.2">
      <c r="A44" s="455"/>
      <c r="B44" s="455"/>
      <c r="C44" s="455"/>
      <c r="D44" s="456"/>
      <c r="E44" s="457"/>
      <c r="F44" s="496">
        <v>0</v>
      </c>
      <c r="G44" s="459">
        <v>0</v>
      </c>
      <c r="H44" s="459"/>
      <c r="I44" s="459">
        <v>0</v>
      </c>
      <c r="J44" s="463">
        <v>0</v>
      </c>
      <c r="K44" s="463">
        <v>0</v>
      </c>
      <c r="L44" s="463">
        <v>0</v>
      </c>
      <c r="M44" s="463">
        <v>0</v>
      </c>
      <c r="N44" s="463"/>
    </row>
    <row r="45" spans="1:14" s="429" customFormat="1" ht="59.25" hidden="1" customHeight="1" x14ac:dyDescent="0.2">
      <c r="A45" s="491"/>
      <c r="B45" s="455"/>
      <c r="C45" s="491"/>
      <c r="D45" s="497"/>
      <c r="E45" s="457"/>
      <c r="F45" s="498">
        <v>0</v>
      </c>
      <c r="G45" s="499">
        <v>0</v>
      </c>
      <c r="H45" s="499"/>
      <c r="I45" s="499">
        <v>0</v>
      </c>
      <c r="J45" s="500">
        <v>0</v>
      </c>
      <c r="K45" s="501">
        <v>0</v>
      </c>
      <c r="L45" s="501">
        <v>0</v>
      </c>
      <c r="M45" s="501">
        <v>0</v>
      </c>
      <c r="N45" s="501"/>
    </row>
    <row r="46" spans="1:14" s="429" customFormat="1" ht="59.25" hidden="1" customHeight="1" x14ac:dyDescent="0.2">
      <c r="A46" s="491"/>
      <c r="B46" s="455"/>
      <c r="C46" s="491"/>
      <c r="D46" s="502"/>
      <c r="E46" s="457"/>
      <c r="F46" s="478"/>
      <c r="G46" s="459"/>
      <c r="H46" s="460"/>
      <c r="I46" s="452">
        <v>0</v>
      </c>
      <c r="J46" s="445">
        <v>0</v>
      </c>
      <c r="K46" s="488"/>
      <c r="L46" s="488"/>
      <c r="M46" s="488"/>
      <c r="N46" s="488"/>
    </row>
    <row r="47" spans="1:14" s="429" customFormat="1" ht="59.25" hidden="1" customHeight="1" x14ac:dyDescent="0.2">
      <c r="A47" s="446"/>
      <c r="B47" s="446"/>
      <c r="C47" s="446"/>
      <c r="D47" s="447"/>
      <c r="E47" s="448"/>
      <c r="F47" s="474"/>
      <c r="G47" s="450"/>
      <c r="H47" s="451"/>
      <c r="I47" s="452">
        <v>0</v>
      </c>
      <c r="J47" s="489">
        <v>0</v>
      </c>
      <c r="K47" s="489"/>
      <c r="L47" s="489"/>
      <c r="M47" s="489"/>
      <c r="N47" s="489"/>
    </row>
    <row r="48" spans="1:14" s="429" customFormat="1" ht="59.25" hidden="1" customHeight="1" x14ac:dyDescent="0.2">
      <c r="A48" s="491"/>
      <c r="B48" s="455"/>
      <c r="C48" s="491"/>
      <c r="D48" s="503"/>
      <c r="E48" s="504"/>
      <c r="F48" s="505"/>
      <c r="G48" s="499"/>
      <c r="H48" s="506"/>
      <c r="I48" s="507"/>
      <c r="J48" s="488"/>
      <c r="K48" s="488"/>
      <c r="L48" s="488"/>
      <c r="M48" s="488"/>
      <c r="N48" s="488"/>
    </row>
    <row r="49" spans="1:14" s="429" customFormat="1" ht="59.25" hidden="1" customHeight="1" x14ac:dyDescent="0.2">
      <c r="A49" s="455"/>
      <c r="B49" s="455"/>
      <c r="C49" s="455"/>
      <c r="D49" s="456"/>
      <c r="E49" s="457"/>
      <c r="F49" s="478"/>
      <c r="G49" s="459"/>
      <c r="H49" s="460"/>
      <c r="I49" s="452"/>
      <c r="J49" s="489"/>
      <c r="K49" s="489"/>
      <c r="L49" s="489"/>
      <c r="M49" s="489"/>
      <c r="N49" s="489"/>
    </row>
    <row r="50" spans="1:14" ht="59.25" hidden="1" customHeight="1" x14ac:dyDescent="0.2">
      <c r="A50" s="446"/>
      <c r="B50" s="446"/>
      <c r="C50" s="446"/>
      <c r="D50" s="482"/>
      <c r="E50" s="508"/>
      <c r="F50" s="509">
        <v>0</v>
      </c>
      <c r="G50" s="485">
        <v>0</v>
      </c>
      <c r="H50" s="485"/>
      <c r="I50" s="485">
        <v>0</v>
      </c>
      <c r="J50" s="500">
        <v>0</v>
      </c>
      <c r="K50" s="500">
        <v>0</v>
      </c>
      <c r="L50" s="500"/>
      <c r="M50" s="500">
        <v>0</v>
      </c>
      <c r="N50" s="500"/>
    </row>
    <row r="51" spans="1:14" ht="59.25" hidden="1" customHeight="1" x14ac:dyDescent="0.2">
      <c r="A51" s="510"/>
      <c r="B51" s="511"/>
      <c r="C51" s="510"/>
      <c r="D51" s="502"/>
      <c r="E51" s="512"/>
      <c r="F51" s="513"/>
      <c r="G51" s="514"/>
      <c r="H51" s="515"/>
      <c r="I51" s="515"/>
      <c r="J51" s="445"/>
      <c r="K51" s="445"/>
      <c r="L51" s="490"/>
      <c r="M51" s="490"/>
      <c r="N51" s="490"/>
    </row>
    <row r="52" spans="1:14" ht="59.25" hidden="1" customHeight="1" x14ac:dyDescent="0.2">
      <c r="A52" s="516"/>
      <c r="B52" s="446"/>
      <c r="C52" s="516"/>
      <c r="D52" s="517"/>
      <c r="E52" s="518"/>
      <c r="F52" s="474"/>
      <c r="G52" s="450"/>
      <c r="H52" s="451"/>
      <c r="I52" s="452">
        <v>0</v>
      </c>
      <c r="J52" s="454">
        <v>0</v>
      </c>
      <c r="K52" s="454"/>
      <c r="L52" s="489"/>
      <c r="M52" s="489"/>
      <c r="N52" s="489"/>
    </row>
    <row r="53" spans="1:14" ht="59.25" hidden="1" customHeight="1" x14ac:dyDescent="0.2">
      <c r="A53" s="510"/>
      <c r="B53" s="511"/>
      <c r="C53" s="510"/>
      <c r="D53" s="502"/>
      <c r="E53" s="518"/>
      <c r="F53" s="474"/>
      <c r="G53" s="450"/>
      <c r="H53" s="451"/>
      <c r="I53" s="452">
        <v>0</v>
      </c>
      <c r="J53" s="454">
        <v>0</v>
      </c>
      <c r="K53" s="445"/>
      <c r="L53" s="490"/>
      <c r="M53" s="490"/>
      <c r="N53" s="490"/>
    </row>
    <row r="54" spans="1:14" ht="59.25" hidden="1" customHeight="1" x14ac:dyDescent="0.2">
      <c r="A54" s="510"/>
      <c r="B54" s="511"/>
      <c r="C54" s="510"/>
      <c r="D54" s="502"/>
      <c r="E54" s="512"/>
      <c r="F54" s="513"/>
      <c r="G54" s="514"/>
      <c r="H54" s="515"/>
      <c r="I54" s="452">
        <v>0</v>
      </c>
      <c r="J54" s="454">
        <v>0</v>
      </c>
      <c r="K54" s="445"/>
      <c r="L54" s="490"/>
      <c r="M54" s="490"/>
      <c r="N54" s="490"/>
    </row>
    <row r="55" spans="1:14" s="520" customFormat="1" ht="59.25" hidden="1" customHeight="1" x14ac:dyDescent="0.2">
      <c r="A55" s="446"/>
      <c r="B55" s="446"/>
      <c r="C55" s="446"/>
      <c r="D55" s="482"/>
      <c r="E55" s="448"/>
      <c r="F55" s="467"/>
      <c r="G55" s="450">
        <v>0</v>
      </c>
      <c r="H55" s="450"/>
      <c r="I55" s="450">
        <v>0</v>
      </c>
      <c r="J55" s="519">
        <v>0</v>
      </c>
      <c r="K55" s="454">
        <v>0</v>
      </c>
      <c r="L55" s="454"/>
      <c r="M55" s="454">
        <v>0</v>
      </c>
      <c r="N55" s="500"/>
    </row>
    <row r="56" spans="1:14" ht="59.25" hidden="1" customHeight="1" x14ac:dyDescent="0.2">
      <c r="A56" s="516"/>
      <c r="B56" s="446"/>
      <c r="C56" s="516"/>
      <c r="D56" s="517"/>
      <c r="E56" s="518"/>
      <c r="F56" s="474"/>
      <c r="G56" s="450"/>
      <c r="H56" s="451"/>
      <c r="I56" s="452"/>
      <c r="J56" s="454"/>
      <c r="K56" s="454"/>
      <c r="L56" s="489"/>
      <c r="M56" s="489"/>
      <c r="N56" s="489"/>
    </row>
    <row r="57" spans="1:14" ht="59.25" hidden="1" customHeight="1" x14ac:dyDescent="0.2">
      <c r="A57" s="516"/>
      <c r="B57" s="446"/>
      <c r="C57" s="516"/>
      <c r="D57" s="517"/>
      <c r="E57" s="518"/>
      <c r="F57" s="474"/>
      <c r="G57" s="450"/>
      <c r="H57" s="451"/>
      <c r="I57" s="452">
        <v>0</v>
      </c>
      <c r="J57" s="454">
        <v>0</v>
      </c>
      <c r="K57" s="454"/>
      <c r="L57" s="489"/>
      <c r="M57" s="489"/>
      <c r="N57" s="489"/>
    </row>
    <row r="58" spans="1:14" ht="59.25" hidden="1" customHeight="1" x14ac:dyDescent="0.2">
      <c r="A58" s="516"/>
      <c r="B58" s="446"/>
      <c r="C58" s="516"/>
      <c r="D58" s="517"/>
      <c r="E58" s="518"/>
      <c r="F58" s="474"/>
      <c r="G58" s="450"/>
      <c r="H58" s="451"/>
      <c r="I58" s="452">
        <v>0</v>
      </c>
      <c r="J58" s="454">
        <v>0</v>
      </c>
      <c r="K58" s="454"/>
      <c r="L58" s="489"/>
      <c r="M58" s="489"/>
      <c r="N58" s="489"/>
    </row>
    <row r="59" spans="1:14" ht="59.25" hidden="1" customHeight="1" x14ac:dyDescent="0.2">
      <c r="A59" s="516"/>
      <c r="B59" s="446"/>
      <c r="C59" s="516"/>
      <c r="D59" s="517"/>
      <c r="E59" s="518"/>
      <c r="F59" s="466"/>
      <c r="G59" s="450"/>
      <c r="H59" s="451"/>
      <c r="I59" s="452">
        <v>0</v>
      </c>
      <c r="J59" s="454">
        <v>0</v>
      </c>
      <c r="K59" s="454"/>
      <c r="L59" s="489"/>
      <c r="M59" s="489"/>
      <c r="N59" s="489"/>
    </row>
    <row r="60" spans="1:14" s="520" customFormat="1" ht="59.25" hidden="1" customHeight="1" x14ac:dyDescent="0.2">
      <c r="A60" s="446"/>
      <c r="B60" s="446"/>
      <c r="C60" s="446"/>
      <c r="D60" s="482"/>
      <c r="E60" s="448"/>
      <c r="F60" s="449">
        <v>0</v>
      </c>
      <c r="G60" s="450">
        <v>0</v>
      </c>
      <c r="H60" s="450"/>
      <c r="I60" s="450">
        <v>0</v>
      </c>
      <c r="J60" s="454">
        <v>0</v>
      </c>
      <c r="K60" s="454">
        <v>0</v>
      </c>
      <c r="L60" s="454">
        <v>0</v>
      </c>
      <c r="M60" s="454">
        <v>0</v>
      </c>
      <c r="N60" s="454"/>
    </row>
    <row r="61" spans="1:14" ht="59.25" hidden="1" customHeight="1" x14ac:dyDescent="0.2">
      <c r="A61" s="516"/>
      <c r="B61" s="446"/>
      <c r="C61" s="516"/>
      <c r="D61" s="517"/>
      <c r="E61" s="518"/>
      <c r="F61" s="466"/>
      <c r="G61" s="450"/>
      <c r="H61" s="451"/>
      <c r="I61" s="452"/>
      <c r="J61" s="454"/>
      <c r="K61" s="454"/>
      <c r="L61" s="489"/>
      <c r="M61" s="489"/>
      <c r="N61" s="489"/>
    </row>
    <row r="62" spans="1:14" ht="59.25" hidden="1" customHeight="1" x14ac:dyDescent="0.2">
      <c r="A62" s="516"/>
      <c r="B62" s="446"/>
      <c r="C62" s="516"/>
      <c r="D62" s="517"/>
      <c r="E62" s="518"/>
      <c r="F62" s="466"/>
      <c r="G62" s="450"/>
      <c r="H62" s="451"/>
      <c r="I62" s="452">
        <v>0</v>
      </c>
      <c r="J62" s="454">
        <v>0</v>
      </c>
      <c r="K62" s="454"/>
      <c r="L62" s="489"/>
      <c r="M62" s="489"/>
      <c r="N62" s="489"/>
    </row>
    <row r="63" spans="1:14" ht="59.25" hidden="1" customHeight="1" x14ac:dyDescent="0.2">
      <c r="A63" s="516"/>
      <c r="B63" s="446"/>
      <c r="C63" s="516"/>
      <c r="D63" s="517"/>
      <c r="E63" s="518"/>
      <c r="F63" s="466"/>
      <c r="G63" s="450"/>
      <c r="H63" s="451"/>
      <c r="I63" s="452"/>
      <c r="J63" s="454"/>
      <c r="K63" s="454"/>
      <c r="L63" s="489"/>
      <c r="M63" s="489"/>
      <c r="N63" s="489"/>
    </row>
    <row r="64" spans="1:14" ht="59.25" hidden="1" customHeight="1" x14ac:dyDescent="0.2">
      <c r="A64" s="516"/>
      <c r="B64" s="446"/>
      <c r="C64" s="516"/>
      <c r="D64" s="517"/>
      <c r="E64" s="518"/>
      <c r="F64" s="466"/>
      <c r="G64" s="450"/>
      <c r="H64" s="451"/>
      <c r="I64" s="452">
        <v>0</v>
      </c>
      <c r="J64" s="454">
        <v>0</v>
      </c>
      <c r="K64" s="454"/>
      <c r="L64" s="489"/>
      <c r="M64" s="489"/>
      <c r="N64" s="489"/>
    </row>
    <row r="65" spans="1:14" s="520" customFormat="1" ht="59.25" hidden="1" customHeight="1" x14ac:dyDescent="0.2">
      <c r="A65" s="446"/>
      <c r="B65" s="446"/>
      <c r="C65" s="446"/>
      <c r="D65" s="482"/>
      <c r="E65" s="448"/>
      <c r="F65" s="467"/>
      <c r="G65" s="450">
        <v>0</v>
      </c>
      <c r="H65" s="450"/>
      <c r="I65" s="450">
        <v>0</v>
      </c>
      <c r="J65" s="453">
        <v>0</v>
      </c>
      <c r="K65" s="454">
        <v>0</v>
      </c>
      <c r="L65" s="454">
        <v>0</v>
      </c>
      <c r="M65" s="454">
        <v>0</v>
      </c>
      <c r="N65" s="454"/>
    </row>
    <row r="66" spans="1:14" ht="59.25" hidden="1" customHeight="1" x14ac:dyDescent="0.2">
      <c r="A66" s="516"/>
      <c r="B66" s="446"/>
      <c r="C66" s="516"/>
      <c r="D66" s="517"/>
      <c r="E66" s="518"/>
      <c r="F66" s="466"/>
      <c r="G66" s="450"/>
      <c r="H66" s="451"/>
      <c r="I66" s="452"/>
      <c r="J66" s="453"/>
      <c r="K66" s="454"/>
      <c r="L66" s="489"/>
      <c r="M66" s="489"/>
      <c r="N66" s="489"/>
    </row>
    <row r="67" spans="1:14" ht="59.25" hidden="1" customHeight="1" x14ac:dyDescent="0.2">
      <c r="A67" s="516"/>
      <c r="B67" s="446"/>
      <c r="C67" s="516"/>
      <c r="D67" s="517"/>
      <c r="E67" s="518"/>
      <c r="F67" s="474"/>
      <c r="G67" s="450"/>
      <c r="H67" s="451"/>
      <c r="I67" s="452">
        <v>0</v>
      </c>
      <c r="J67" s="453">
        <v>0</v>
      </c>
      <c r="K67" s="454"/>
      <c r="L67" s="489"/>
      <c r="M67" s="489"/>
      <c r="N67" s="489"/>
    </row>
    <row r="68" spans="1:14" ht="59.25" hidden="1" customHeight="1" x14ac:dyDescent="0.2">
      <c r="A68" s="516"/>
      <c r="B68" s="446"/>
      <c r="C68" s="516"/>
      <c r="D68" s="517"/>
      <c r="E68" s="518"/>
      <c r="F68" s="474"/>
      <c r="G68" s="450"/>
      <c r="H68" s="451"/>
      <c r="I68" s="452">
        <v>0</v>
      </c>
      <c r="J68" s="454">
        <v>0</v>
      </c>
      <c r="K68" s="454"/>
      <c r="L68" s="489"/>
      <c r="M68" s="489"/>
      <c r="N68" s="489"/>
    </row>
    <row r="69" spans="1:14" ht="59.25" hidden="1" customHeight="1" x14ac:dyDescent="0.2">
      <c r="A69" s="516"/>
      <c r="B69" s="446"/>
      <c r="C69" s="516"/>
      <c r="D69" s="517"/>
      <c r="E69" s="518"/>
      <c r="F69" s="474"/>
      <c r="G69" s="450"/>
      <c r="H69" s="451"/>
      <c r="I69" s="452">
        <v>0</v>
      </c>
      <c r="J69" s="454">
        <v>0</v>
      </c>
      <c r="K69" s="454"/>
      <c r="L69" s="489">
        <v>0</v>
      </c>
      <c r="M69" s="489"/>
      <c r="N69" s="489"/>
    </row>
    <row r="70" spans="1:14" ht="59.25" hidden="1" customHeight="1" x14ac:dyDescent="0.2">
      <c r="A70" s="516"/>
      <c r="B70" s="446"/>
      <c r="C70" s="516"/>
      <c r="D70" s="517"/>
      <c r="E70" s="518"/>
      <c r="F70" s="474"/>
      <c r="G70" s="450"/>
      <c r="H70" s="451"/>
      <c r="I70" s="452">
        <v>0</v>
      </c>
      <c r="J70" s="454">
        <v>0</v>
      </c>
      <c r="K70" s="454"/>
      <c r="L70" s="489"/>
      <c r="M70" s="489"/>
      <c r="N70" s="489"/>
    </row>
    <row r="71" spans="1:14" ht="59.25" hidden="1" customHeight="1" x14ac:dyDescent="0.2">
      <c r="A71" s="516"/>
      <c r="B71" s="446"/>
      <c r="C71" s="516"/>
      <c r="D71" s="517"/>
      <c r="E71" s="518"/>
      <c r="F71" s="474"/>
      <c r="G71" s="450"/>
      <c r="H71" s="451"/>
      <c r="I71" s="452">
        <v>0</v>
      </c>
      <c r="J71" s="454">
        <v>0</v>
      </c>
      <c r="K71" s="454"/>
      <c r="L71" s="489"/>
      <c r="M71" s="489"/>
      <c r="N71" s="489"/>
    </row>
    <row r="72" spans="1:14" ht="59.25" hidden="1" customHeight="1" x14ac:dyDescent="0.2">
      <c r="A72" s="516"/>
      <c r="B72" s="446"/>
      <c r="C72" s="516"/>
      <c r="D72" s="517"/>
      <c r="E72" s="518"/>
      <c r="F72" s="474"/>
      <c r="G72" s="450"/>
      <c r="H72" s="451"/>
      <c r="I72" s="452">
        <v>0</v>
      </c>
      <c r="J72" s="454">
        <v>0</v>
      </c>
      <c r="K72" s="454"/>
      <c r="L72" s="489"/>
      <c r="M72" s="489"/>
      <c r="N72" s="489"/>
    </row>
    <row r="73" spans="1:14" ht="59.25" hidden="1" customHeight="1" x14ac:dyDescent="0.2">
      <c r="A73" s="516"/>
      <c r="B73" s="446"/>
      <c r="C73" s="516"/>
      <c r="D73" s="517"/>
      <c r="E73" s="518"/>
      <c r="F73" s="474"/>
      <c r="G73" s="450"/>
      <c r="H73" s="451"/>
      <c r="I73" s="452">
        <v>0</v>
      </c>
      <c r="J73" s="454">
        <v>0</v>
      </c>
      <c r="K73" s="454"/>
      <c r="L73" s="489"/>
      <c r="M73" s="489"/>
      <c r="N73" s="489"/>
    </row>
    <row r="74" spans="1:14" s="520" customFormat="1" ht="59.25" hidden="1" customHeight="1" x14ac:dyDescent="0.2">
      <c r="A74" s="521"/>
      <c r="B74" s="446"/>
      <c r="C74" s="521"/>
      <c r="D74" s="522"/>
      <c r="E74" s="523"/>
      <c r="F74" s="509">
        <v>0</v>
      </c>
      <c r="G74" s="485">
        <v>0</v>
      </c>
      <c r="H74" s="485"/>
      <c r="I74" s="485">
        <v>0</v>
      </c>
      <c r="J74" s="500">
        <v>0</v>
      </c>
      <c r="K74" s="500">
        <v>0</v>
      </c>
      <c r="L74" s="500">
        <v>0</v>
      </c>
      <c r="M74" s="500">
        <v>0</v>
      </c>
      <c r="N74" s="500"/>
    </row>
    <row r="75" spans="1:14" ht="59.25" hidden="1" customHeight="1" x14ac:dyDescent="0.2">
      <c r="A75" s="516"/>
      <c r="B75" s="446"/>
      <c r="C75" s="516"/>
      <c r="D75" s="517"/>
      <c r="E75" s="518"/>
      <c r="F75" s="474"/>
      <c r="G75" s="450"/>
      <c r="H75" s="451"/>
      <c r="I75" s="452"/>
      <c r="J75" s="454"/>
      <c r="K75" s="454"/>
      <c r="L75" s="489"/>
      <c r="M75" s="489"/>
      <c r="N75" s="489"/>
    </row>
    <row r="76" spans="1:14" ht="59.25" hidden="1" customHeight="1" x14ac:dyDescent="0.2">
      <c r="A76" s="516"/>
      <c r="B76" s="446"/>
      <c r="C76" s="516"/>
      <c r="D76" s="517"/>
      <c r="E76" s="518"/>
      <c r="F76" s="474"/>
      <c r="G76" s="450"/>
      <c r="H76" s="451"/>
      <c r="I76" s="452">
        <v>0</v>
      </c>
      <c r="J76" s="454">
        <v>0</v>
      </c>
      <c r="K76" s="454"/>
      <c r="L76" s="489"/>
      <c r="M76" s="489"/>
      <c r="N76" s="489"/>
    </row>
    <row r="77" spans="1:14" ht="59.25" hidden="1" customHeight="1" x14ac:dyDescent="0.2">
      <c r="A77" s="516"/>
      <c r="B77" s="446"/>
      <c r="C77" s="516"/>
      <c r="D77" s="517"/>
      <c r="E77" s="518"/>
      <c r="F77" s="474"/>
      <c r="G77" s="450"/>
      <c r="H77" s="451"/>
      <c r="I77" s="452">
        <v>0</v>
      </c>
      <c r="J77" s="454">
        <v>0</v>
      </c>
      <c r="K77" s="454"/>
      <c r="L77" s="489"/>
      <c r="M77" s="489"/>
      <c r="N77" s="489"/>
    </row>
    <row r="78" spans="1:14" ht="59.25" hidden="1" customHeight="1" x14ac:dyDescent="0.2">
      <c r="A78" s="516"/>
      <c r="B78" s="446"/>
      <c r="C78" s="516"/>
      <c r="D78" s="517"/>
      <c r="E78" s="518"/>
      <c r="F78" s="466"/>
      <c r="G78" s="450"/>
      <c r="H78" s="451"/>
      <c r="I78" s="452">
        <v>0</v>
      </c>
      <c r="J78" s="454">
        <v>0</v>
      </c>
      <c r="K78" s="454"/>
      <c r="L78" s="489"/>
      <c r="M78" s="489"/>
      <c r="N78" s="489"/>
    </row>
    <row r="79" spans="1:14" ht="59.25" hidden="1" customHeight="1" x14ac:dyDescent="0.2">
      <c r="A79" s="516"/>
      <c r="B79" s="446"/>
      <c r="C79" s="516"/>
      <c r="D79" s="517"/>
      <c r="E79" s="518"/>
      <c r="F79" s="466"/>
      <c r="G79" s="450"/>
      <c r="H79" s="451"/>
      <c r="I79" s="452">
        <v>0</v>
      </c>
      <c r="J79" s="454">
        <v>0</v>
      </c>
      <c r="K79" s="454"/>
      <c r="L79" s="489"/>
      <c r="M79" s="489"/>
      <c r="N79" s="489"/>
    </row>
    <row r="80" spans="1:14" ht="59.25" hidden="1" customHeight="1" x14ac:dyDescent="0.2">
      <c r="A80" s="516"/>
      <c r="B80" s="446"/>
      <c r="C80" s="516"/>
      <c r="D80" s="517"/>
      <c r="E80" s="518"/>
      <c r="F80" s="466"/>
      <c r="G80" s="450"/>
      <c r="H80" s="451"/>
      <c r="I80" s="452">
        <v>0</v>
      </c>
      <c r="J80" s="454">
        <v>0</v>
      </c>
      <c r="K80" s="454"/>
      <c r="L80" s="489"/>
      <c r="M80" s="489"/>
      <c r="N80" s="489"/>
    </row>
    <row r="81" spans="1:15" ht="59.25" hidden="1" customHeight="1" x14ac:dyDescent="0.2">
      <c r="A81" s="516"/>
      <c r="B81" s="446"/>
      <c r="C81" s="516"/>
      <c r="D81" s="517"/>
      <c r="E81" s="518"/>
      <c r="F81" s="466"/>
      <c r="G81" s="450"/>
      <c r="H81" s="451"/>
      <c r="I81" s="452">
        <v>0</v>
      </c>
      <c r="J81" s="454">
        <v>0</v>
      </c>
      <c r="K81" s="454">
        <v>0</v>
      </c>
      <c r="L81" s="489"/>
      <c r="M81" s="489"/>
      <c r="N81" s="489"/>
    </row>
    <row r="82" spans="1:15" ht="59.25" hidden="1" customHeight="1" x14ac:dyDescent="0.2">
      <c r="A82" s="516"/>
      <c r="B82" s="446"/>
      <c r="C82" s="516"/>
      <c r="D82" s="517"/>
      <c r="E82" s="518"/>
      <c r="F82" s="449">
        <v>0</v>
      </c>
      <c r="G82" s="450">
        <v>0</v>
      </c>
      <c r="H82" s="450"/>
      <c r="I82" s="450">
        <v>0</v>
      </c>
      <c r="J82" s="454">
        <v>0</v>
      </c>
      <c r="K82" s="454">
        <v>0</v>
      </c>
      <c r="L82" s="454">
        <v>0</v>
      </c>
      <c r="M82" s="454">
        <v>0</v>
      </c>
      <c r="N82" s="454"/>
    </row>
    <row r="83" spans="1:15" ht="59.25" hidden="1" customHeight="1" x14ac:dyDescent="0.2">
      <c r="A83" s="516"/>
      <c r="B83" s="446"/>
      <c r="C83" s="516"/>
      <c r="D83" s="517"/>
      <c r="E83" s="518"/>
      <c r="F83" s="466"/>
      <c r="G83" s="450"/>
      <c r="H83" s="451"/>
      <c r="I83" s="452"/>
      <c r="J83" s="454"/>
      <c r="K83" s="454"/>
      <c r="L83" s="489"/>
      <c r="M83" s="489"/>
      <c r="N83" s="489"/>
    </row>
    <row r="84" spans="1:15" ht="59.25" hidden="1" customHeight="1" x14ac:dyDescent="0.2">
      <c r="A84" s="516"/>
      <c r="B84" s="446"/>
      <c r="C84" s="516"/>
      <c r="D84" s="517"/>
      <c r="E84" s="448"/>
      <c r="F84" s="466"/>
      <c r="G84" s="450"/>
      <c r="H84" s="451"/>
      <c r="I84" s="452">
        <v>0</v>
      </c>
      <c r="J84" s="454">
        <v>0</v>
      </c>
      <c r="K84" s="454"/>
      <c r="L84" s="489"/>
      <c r="M84" s="489"/>
      <c r="N84" s="489"/>
    </row>
    <row r="85" spans="1:15" ht="61.5" hidden="1" customHeight="1" x14ac:dyDescent="0.2">
      <c r="A85" s="446" t="s">
        <v>568</v>
      </c>
      <c r="B85" s="446" t="s">
        <v>569</v>
      </c>
      <c r="C85" s="446" t="s">
        <v>117</v>
      </c>
      <c r="D85" s="482" t="s">
        <v>570</v>
      </c>
      <c r="E85" s="448"/>
      <c r="F85" s="467"/>
      <c r="G85" s="450"/>
      <c r="H85" s="450"/>
      <c r="I85" s="450">
        <f>I88+I90+I92+I94+I96+I98</f>
        <v>0</v>
      </c>
      <c r="J85" s="465">
        <v>9000000</v>
      </c>
      <c r="K85" s="454">
        <v>0</v>
      </c>
      <c r="L85" s="454">
        <v>0</v>
      </c>
      <c r="M85" s="454">
        <v>0</v>
      </c>
      <c r="N85" s="524"/>
    </row>
    <row r="86" spans="1:15" ht="61.5" hidden="1" customHeight="1" x14ac:dyDescent="0.2">
      <c r="A86" s="446"/>
      <c r="B86" s="446"/>
      <c r="C86" s="446"/>
      <c r="D86" s="517" t="s">
        <v>571</v>
      </c>
      <c r="E86" s="448"/>
      <c r="F86" s="467"/>
      <c r="G86" s="450"/>
      <c r="H86" s="450"/>
      <c r="I86" s="450">
        <f>I89+I91+I93+I95+I97+I99</f>
        <v>0</v>
      </c>
      <c r="J86" s="465"/>
      <c r="K86" s="454"/>
      <c r="L86" s="454"/>
      <c r="M86" s="454"/>
      <c r="N86" s="524">
        <f>I85-I86</f>
        <v>0</v>
      </c>
      <c r="O86" s="525">
        <f>682500-N86</f>
        <v>682500</v>
      </c>
    </row>
    <row r="87" spans="1:15" ht="23.25" hidden="1" customHeight="1" x14ac:dyDescent="0.2">
      <c r="A87" s="516"/>
      <c r="B87" s="446"/>
      <c r="C87" s="516"/>
      <c r="D87" s="482" t="s">
        <v>567</v>
      </c>
      <c r="E87" s="518"/>
      <c r="F87" s="449"/>
      <c r="G87" s="450"/>
      <c r="H87" s="450"/>
      <c r="I87" s="450"/>
      <c r="J87" s="465"/>
      <c r="K87" s="454"/>
      <c r="L87" s="454"/>
      <c r="M87" s="454"/>
      <c r="N87" s="524"/>
    </row>
    <row r="88" spans="1:15" ht="89.25" hidden="1" customHeight="1" x14ac:dyDescent="0.2">
      <c r="A88" s="516"/>
      <c r="B88" s="446"/>
      <c r="C88" s="516"/>
      <c r="D88" s="517"/>
      <c r="E88" s="526" t="s">
        <v>572</v>
      </c>
      <c r="F88" s="469">
        <v>2019</v>
      </c>
      <c r="G88" s="450"/>
      <c r="H88" s="450"/>
      <c r="I88" s="450"/>
      <c r="J88" s="465"/>
      <c r="K88" s="454"/>
      <c r="L88" s="454"/>
      <c r="M88" s="454"/>
      <c r="N88" s="524"/>
    </row>
    <row r="89" spans="1:15" ht="59.25" hidden="1" customHeight="1" x14ac:dyDescent="0.2">
      <c r="A89" s="516"/>
      <c r="B89" s="446"/>
      <c r="C89" s="516"/>
      <c r="D89" s="517" t="s">
        <v>571</v>
      </c>
      <c r="E89" s="518"/>
      <c r="F89" s="474"/>
      <c r="G89" s="450"/>
      <c r="H89" s="451"/>
      <c r="I89" s="452"/>
      <c r="J89" s="454"/>
      <c r="K89" s="454"/>
      <c r="L89" s="454"/>
      <c r="M89" s="454"/>
      <c r="N89" s="524"/>
    </row>
    <row r="90" spans="1:15" ht="87.75" hidden="1" customHeight="1" x14ac:dyDescent="0.2">
      <c r="A90" s="516"/>
      <c r="B90" s="446"/>
      <c r="C90" s="516"/>
      <c r="D90" s="517"/>
      <c r="E90" s="518" t="s">
        <v>573</v>
      </c>
      <c r="F90" s="469">
        <v>2019</v>
      </c>
      <c r="G90" s="450"/>
      <c r="H90" s="450"/>
      <c r="I90" s="450"/>
      <c r="J90" s="454"/>
      <c r="K90" s="454"/>
      <c r="L90" s="454"/>
      <c r="M90" s="454"/>
      <c r="N90" s="524"/>
    </row>
    <row r="91" spans="1:15" ht="59.25" hidden="1" customHeight="1" x14ac:dyDescent="0.2">
      <c r="A91" s="516"/>
      <c r="B91" s="446"/>
      <c r="C91" s="516"/>
      <c r="D91" s="517" t="s">
        <v>571</v>
      </c>
      <c r="E91" s="518"/>
      <c r="F91" s="474"/>
      <c r="G91" s="450"/>
      <c r="H91" s="451"/>
      <c r="I91" s="452"/>
      <c r="J91" s="454"/>
      <c r="K91" s="454"/>
      <c r="L91" s="454"/>
      <c r="M91" s="454"/>
      <c r="N91" s="524"/>
    </row>
    <row r="92" spans="1:15" ht="59.25" hidden="1" customHeight="1" x14ac:dyDescent="0.2">
      <c r="A92" s="516"/>
      <c r="B92" s="446"/>
      <c r="C92" s="516"/>
      <c r="D92" s="517"/>
      <c r="E92" s="518" t="s">
        <v>574</v>
      </c>
      <c r="F92" s="469">
        <v>2019</v>
      </c>
      <c r="G92" s="450"/>
      <c r="H92" s="450"/>
      <c r="I92" s="450"/>
      <c r="J92" s="454"/>
      <c r="K92" s="454"/>
      <c r="L92" s="454"/>
      <c r="M92" s="454"/>
      <c r="N92" s="524"/>
    </row>
    <row r="93" spans="1:15" ht="59.25" hidden="1" customHeight="1" x14ac:dyDescent="0.2">
      <c r="A93" s="516"/>
      <c r="B93" s="446"/>
      <c r="C93" s="516"/>
      <c r="D93" s="517" t="s">
        <v>571</v>
      </c>
      <c r="E93" s="518"/>
      <c r="F93" s="474"/>
      <c r="G93" s="450"/>
      <c r="H93" s="451"/>
      <c r="I93" s="452"/>
      <c r="J93" s="454"/>
      <c r="K93" s="454"/>
      <c r="L93" s="454"/>
      <c r="M93" s="454"/>
      <c r="N93" s="524"/>
    </row>
    <row r="94" spans="1:15" ht="81.75" hidden="1" thickBot="1" x14ac:dyDescent="0.25">
      <c r="A94" s="516"/>
      <c r="B94" s="446"/>
      <c r="C94" s="516"/>
      <c r="D94" s="517"/>
      <c r="E94" s="518" t="s">
        <v>575</v>
      </c>
      <c r="F94" s="469">
        <v>2019</v>
      </c>
      <c r="G94" s="450"/>
      <c r="H94" s="450"/>
      <c r="I94" s="450"/>
      <c r="J94" s="454"/>
      <c r="K94" s="454"/>
      <c r="L94" s="454"/>
      <c r="M94" s="454"/>
      <c r="N94" s="524"/>
    </row>
    <row r="95" spans="1:15" ht="61.5" hidden="1" thickBot="1" x14ac:dyDescent="0.25">
      <c r="A95" s="516"/>
      <c r="B95" s="446"/>
      <c r="C95" s="516"/>
      <c r="D95" s="517" t="s">
        <v>571</v>
      </c>
      <c r="E95" s="518"/>
      <c r="F95" s="464"/>
      <c r="G95" s="450"/>
      <c r="H95" s="451"/>
      <c r="I95" s="452"/>
      <c r="J95" s="454"/>
      <c r="K95" s="454"/>
      <c r="L95" s="454"/>
      <c r="M95" s="454"/>
      <c r="N95" s="524"/>
    </row>
    <row r="96" spans="1:15" ht="81.75" hidden="1" thickBot="1" x14ac:dyDescent="0.25">
      <c r="A96" s="516"/>
      <c r="B96" s="446"/>
      <c r="C96" s="516"/>
      <c r="D96" s="517"/>
      <c r="E96" s="518" t="s">
        <v>576</v>
      </c>
      <c r="F96" s="469">
        <v>2019</v>
      </c>
      <c r="G96" s="450"/>
      <c r="H96" s="450"/>
      <c r="I96" s="450"/>
      <c r="J96" s="454"/>
      <c r="K96" s="454"/>
      <c r="L96" s="454"/>
      <c r="M96" s="454"/>
      <c r="N96" s="524"/>
    </row>
    <row r="97" spans="1:14" ht="61.5" hidden="1" thickBot="1" x14ac:dyDescent="0.25">
      <c r="A97" s="516"/>
      <c r="B97" s="446"/>
      <c r="C97" s="516"/>
      <c r="D97" s="517" t="s">
        <v>571</v>
      </c>
      <c r="E97" s="518"/>
      <c r="F97" s="467"/>
      <c r="G97" s="450"/>
      <c r="H97" s="451"/>
      <c r="I97" s="452"/>
      <c r="J97" s="454"/>
      <c r="K97" s="454"/>
      <c r="L97" s="454"/>
      <c r="M97" s="454"/>
      <c r="N97" s="524"/>
    </row>
    <row r="98" spans="1:14" ht="132" hidden="1" customHeight="1" x14ac:dyDescent="0.2">
      <c r="A98" s="516"/>
      <c r="B98" s="446"/>
      <c r="C98" s="516"/>
      <c r="D98" s="517"/>
      <c r="E98" s="518" t="s">
        <v>577</v>
      </c>
      <c r="F98" s="469">
        <v>2019</v>
      </c>
      <c r="G98" s="450"/>
      <c r="H98" s="450"/>
      <c r="I98" s="450"/>
      <c r="J98" s="454"/>
      <c r="K98" s="454"/>
      <c r="L98" s="454"/>
      <c r="M98" s="454"/>
      <c r="N98" s="524"/>
    </row>
    <row r="99" spans="1:14" ht="59.25" hidden="1" customHeight="1" x14ac:dyDescent="0.2">
      <c r="A99" s="516"/>
      <c r="B99" s="446"/>
      <c r="C99" s="516"/>
      <c r="D99" s="517" t="s">
        <v>571</v>
      </c>
      <c r="E99" s="518"/>
      <c r="F99" s="449"/>
      <c r="G99" s="450"/>
      <c r="H99" s="450"/>
      <c r="I99" s="450"/>
      <c r="J99" s="454"/>
      <c r="K99" s="454"/>
      <c r="L99" s="454"/>
      <c r="M99" s="454"/>
      <c r="N99" s="524"/>
    </row>
    <row r="100" spans="1:14" ht="61.5" hidden="1" customHeight="1" x14ac:dyDescent="0.2">
      <c r="A100" s="446" t="s">
        <v>578</v>
      </c>
      <c r="B100" s="446" t="s">
        <v>579</v>
      </c>
      <c r="C100" s="446" t="s">
        <v>117</v>
      </c>
      <c r="D100" s="482" t="s">
        <v>580</v>
      </c>
      <c r="E100" s="448"/>
      <c r="F100" s="449"/>
      <c r="G100" s="450">
        <f>G102</f>
        <v>0</v>
      </c>
      <c r="H100" s="450"/>
      <c r="I100" s="450">
        <f>I102+I103</f>
        <v>0</v>
      </c>
      <c r="J100" s="465">
        <v>1000000</v>
      </c>
      <c r="K100" s="454">
        <v>0</v>
      </c>
      <c r="L100" s="454">
        <v>0</v>
      </c>
      <c r="M100" s="519">
        <v>0</v>
      </c>
      <c r="N100" s="524"/>
    </row>
    <row r="101" spans="1:14" ht="21" hidden="1" thickBot="1" x14ac:dyDescent="0.25">
      <c r="A101" s="516"/>
      <c r="B101" s="446"/>
      <c r="C101" s="516"/>
      <c r="D101" s="482" t="s">
        <v>567</v>
      </c>
      <c r="E101" s="518"/>
      <c r="F101" s="449"/>
      <c r="G101" s="450"/>
      <c r="H101" s="451"/>
      <c r="I101" s="452"/>
      <c r="J101" s="465"/>
      <c r="K101" s="454"/>
      <c r="L101" s="454"/>
      <c r="M101" s="454"/>
      <c r="N101" s="524"/>
    </row>
    <row r="102" spans="1:14" ht="87.95" hidden="1" customHeight="1" thickBot="1" x14ac:dyDescent="0.25">
      <c r="A102" s="516"/>
      <c r="B102" s="446"/>
      <c r="C102" s="516"/>
      <c r="D102" s="517"/>
      <c r="E102" s="527" t="s">
        <v>581</v>
      </c>
      <c r="F102" s="467"/>
      <c r="G102" s="450"/>
      <c r="H102" s="451"/>
      <c r="I102" s="452">
        <f>98690-98690</f>
        <v>0</v>
      </c>
      <c r="J102" s="465">
        <v>1000000</v>
      </c>
      <c r="K102" s="454"/>
      <c r="L102" s="454">
        <v>0</v>
      </c>
      <c r="M102" s="454"/>
      <c r="N102" s="524"/>
    </row>
    <row r="103" spans="1:14" ht="66.75" hidden="1" customHeight="1" x14ac:dyDescent="0.2">
      <c r="A103" s="516"/>
      <c r="B103" s="446"/>
      <c r="C103" s="516"/>
      <c r="D103" s="517"/>
      <c r="E103" s="457" t="s">
        <v>582</v>
      </c>
      <c r="F103" s="464">
        <v>2019</v>
      </c>
      <c r="G103" s="459">
        <v>5888556</v>
      </c>
      <c r="H103" s="460"/>
      <c r="I103" s="452"/>
      <c r="J103" s="453">
        <v>0</v>
      </c>
      <c r="K103" s="454"/>
      <c r="L103" s="454"/>
      <c r="M103" s="454"/>
      <c r="N103" s="524">
        <v>77.8</v>
      </c>
    </row>
    <row r="104" spans="1:14" ht="93" hidden="1" customHeight="1" x14ac:dyDescent="0.2">
      <c r="A104" s="528"/>
      <c r="B104" s="529"/>
      <c r="C104" s="529"/>
      <c r="D104" s="518" t="s">
        <v>583</v>
      </c>
      <c r="E104" s="286"/>
      <c r="F104" s="467"/>
      <c r="G104" s="450"/>
      <c r="H104" s="451"/>
      <c r="I104" s="452"/>
      <c r="J104" s="454"/>
      <c r="K104" s="454"/>
      <c r="L104" s="454"/>
      <c r="M104" s="454"/>
      <c r="N104" s="524"/>
    </row>
    <row r="105" spans="1:14" ht="21" hidden="1" thickBot="1" x14ac:dyDescent="0.25">
      <c r="A105" s="516"/>
      <c r="B105" s="446"/>
      <c r="C105" s="516"/>
      <c r="D105" s="482"/>
      <c r="E105" s="518"/>
      <c r="F105" s="530"/>
      <c r="G105" s="450"/>
      <c r="H105" s="451"/>
      <c r="I105" s="452"/>
      <c r="J105" s="454"/>
      <c r="K105" s="454"/>
      <c r="L105" s="454"/>
      <c r="M105" s="454"/>
      <c r="N105" s="524"/>
    </row>
    <row r="106" spans="1:14" ht="150.75" hidden="1" customHeight="1" x14ac:dyDescent="0.2">
      <c r="A106" s="516"/>
      <c r="B106" s="446"/>
      <c r="C106" s="516"/>
      <c r="D106" s="518"/>
      <c r="E106" s="518"/>
      <c r="F106" s="530"/>
      <c r="G106" s="450"/>
      <c r="H106" s="451"/>
      <c r="I106" s="452"/>
      <c r="J106" s="454"/>
      <c r="K106" s="454"/>
      <c r="L106" s="454"/>
      <c r="M106" s="454"/>
      <c r="N106" s="524"/>
    </row>
    <row r="107" spans="1:14" ht="21" hidden="1" thickBot="1" x14ac:dyDescent="0.25">
      <c r="A107" s="531"/>
      <c r="B107" s="531"/>
      <c r="C107" s="531"/>
      <c r="D107" s="532"/>
      <c r="E107" s="532"/>
      <c r="F107" s="496"/>
      <c r="G107" s="459"/>
      <c r="H107" s="460"/>
      <c r="I107" s="533"/>
      <c r="J107" s="463"/>
      <c r="K107" s="463"/>
      <c r="L107" s="463"/>
      <c r="M107" s="463"/>
      <c r="N107" s="534"/>
    </row>
    <row r="108" spans="1:14" ht="21" hidden="1" thickBot="1" x14ac:dyDescent="0.25">
      <c r="A108" s="535" t="s">
        <v>142</v>
      </c>
      <c r="B108" s="536"/>
      <c r="C108" s="536"/>
      <c r="D108" s="537" t="s">
        <v>584</v>
      </c>
      <c r="E108" s="538"/>
      <c r="F108" s="539"/>
      <c r="G108" s="540"/>
      <c r="H108" s="541"/>
      <c r="I108" s="542">
        <f>I109</f>
        <v>0</v>
      </c>
      <c r="J108" s="543"/>
      <c r="K108" s="543"/>
      <c r="L108" s="543"/>
      <c r="M108" s="543"/>
      <c r="N108" s="544"/>
    </row>
    <row r="109" spans="1:14" ht="21" hidden="1" thickBot="1" x14ac:dyDescent="0.25">
      <c r="A109" s="545" t="s">
        <v>447</v>
      </c>
      <c r="B109" s="546"/>
      <c r="C109" s="546"/>
      <c r="D109" s="547" t="s">
        <v>584</v>
      </c>
      <c r="E109" s="548"/>
      <c r="F109" s="549"/>
      <c r="G109" s="550"/>
      <c r="H109" s="551"/>
      <c r="I109" s="552">
        <f>I111+I115</f>
        <v>0</v>
      </c>
      <c r="J109" s="553"/>
      <c r="K109" s="553"/>
      <c r="L109" s="553"/>
      <c r="M109" s="553"/>
      <c r="N109" s="554"/>
    </row>
    <row r="110" spans="1:14" ht="21" hidden="1" thickBot="1" x14ac:dyDescent="0.25">
      <c r="A110" s="510"/>
      <c r="B110" s="511"/>
      <c r="C110" s="510"/>
      <c r="D110" s="512"/>
      <c r="E110" s="512"/>
      <c r="F110" s="555"/>
      <c r="G110" s="514"/>
      <c r="H110" s="515"/>
      <c r="I110" s="443"/>
      <c r="J110" s="445"/>
      <c r="K110" s="445"/>
      <c r="L110" s="445"/>
      <c r="M110" s="445"/>
      <c r="N110" s="556"/>
    </row>
    <row r="111" spans="1:14" ht="41.25" hidden="1" customHeight="1" x14ac:dyDescent="0.2">
      <c r="A111" s="528" t="s">
        <v>585</v>
      </c>
      <c r="B111" s="529" t="s">
        <v>586</v>
      </c>
      <c r="C111" s="529" t="s">
        <v>173</v>
      </c>
      <c r="D111" s="557" t="s">
        <v>587</v>
      </c>
      <c r="E111" s="286"/>
      <c r="F111" s="467"/>
      <c r="G111" s="450"/>
      <c r="H111" s="451"/>
      <c r="I111" s="452">
        <f>I113+I114</f>
        <v>0</v>
      </c>
      <c r="J111" s="454">
        <v>0</v>
      </c>
      <c r="K111" s="454"/>
      <c r="L111" s="454">
        <v>0</v>
      </c>
      <c r="M111" s="454">
        <v>0</v>
      </c>
      <c r="N111" s="524"/>
    </row>
    <row r="112" spans="1:14" ht="30.75" hidden="1" customHeight="1" x14ac:dyDescent="0.2">
      <c r="A112" s="516"/>
      <c r="B112" s="446"/>
      <c r="C112" s="516"/>
      <c r="D112" s="482" t="s">
        <v>567</v>
      </c>
      <c r="E112" s="518"/>
      <c r="F112" s="530"/>
      <c r="G112" s="450"/>
      <c r="H112" s="451"/>
      <c r="I112" s="452"/>
      <c r="J112" s="454"/>
      <c r="K112" s="454"/>
      <c r="L112" s="454"/>
      <c r="M112" s="454"/>
      <c r="N112" s="524"/>
    </row>
    <row r="113" spans="1:14" ht="156.75" hidden="1" customHeight="1" x14ac:dyDescent="0.2">
      <c r="A113" s="516"/>
      <c r="B113" s="446"/>
      <c r="C113" s="516"/>
      <c r="D113" s="518"/>
      <c r="E113" s="518" t="s">
        <v>588</v>
      </c>
      <c r="F113" s="464" t="s">
        <v>589</v>
      </c>
      <c r="G113" s="450"/>
      <c r="H113" s="451"/>
      <c r="I113" s="452"/>
      <c r="J113" s="454"/>
      <c r="K113" s="454"/>
      <c r="L113" s="454"/>
      <c r="M113" s="454"/>
      <c r="N113" s="524"/>
    </row>
    <row r="114" spans="1:14" ht="175.5" hidden="1" customHeight="1" x14ac:dyDescent="0.2">
      <c r="A114" s="516"/>
      <c r="B114" s="446"/>
      <c r="C114" s="516"/>
      <c r="D114" s="518"/>
      <c r="E114" s="518" t="s">
        <v>590</v>
      </c>
      <c r="F114" s="464">
        <v>2019</v>
      </c>
      <c r="G114" s="450"/>
      <c r="H114" s="451"/>
      <c r="I114" s="452"/>
      <c r="J114" s="454"/>
      <c r="K114" s="454"/>
      <c r="L114" s="454"/>
      <c r="M114" s="454"/>
      <c r="N114" s="524"/>
    </row>
    <row r="115" spans="1:14" ht="61.5" hidden="1" thickBot="1" x14ac:dyDescent="0.25">
      <c r="A115" s="516" t="s">
        <v>591</v>
      </c>
      <c r="B115" s="516" t="s">
        <v>579</v>
      </c>
      <c r="C115" s="516" t="s">
        <v>117</v>
      </c>
      <c r="D115" s="518" t="s">
        <v>592</v>
      </c>
      <c r="E115" s="518"/>
      <c r="F115" s="558"/>
      <c r="G115" s="450"/>
      <c r="H115" s="451"/>
      <c r="I115" s="452">
        <f>I117</f>
        <v>0</v>
      </c>
      <c r="J115" s="454">
        <v>0</v>
      </c>
      <c r="K115" s="454"/>
      <c r="L115" s="454">
        <v>0</v>
      </c>
      <c r="M115" s="454">
        <v>0</v>
      </c>
      <c r="N115" s="524"/>
    </row>
    <row r="116" spans="1:14" ht="21" hidden="1" thickBot="1" x14ac:dyDescent="0.25">
      <c r="A116" s="516"/>
      <c r="B116" s="446"/>
      <c r="C116" s="516"/>
      <c r="D116" s="482" t="s">
        <v>567</v>
      </c>
      <c r="E116" s="518"/>
      <c r="F116" s="464"/>
      <c r="G116" s="450"/>
      <c r="H116" s="451"/>
      <c r="I116" s="452"/>
      <c r="J116" s="454"/>
      <c r="K116" s="454"/>
      <c r="L116" s="454"/>
      <c r="M116" s="454"/>
      <c r="N116" s="524"/>
    </row>
    <row r="117" spans="1:14" ht="130.5" hidden="1" customHeight="1" x14ac:dyDescent="0.2">
      <c r="A117" s="516"/>
      <c r="B117" s="446"/>
      <c r="C117" s="516"/>
      <c r="D117" s="518"/>
      <c r="E117" s="518" t="s">
        <v>593</v>
      </c>
      <c r="F117" s="464">
        <v>2019</v>
      </c>
      <c r="G117" s="559"/>
      <c r="H117" s="560"/>
      <c r="I117" s="452"/>
      <c r="J117" s="454"/>
      <c r="K117" s="454"/>
      <c r="L117" s="454"/>
      <c r="M117" s="454"/>
      <c r="N117" s="524"/>
    </row>
    <row r="118" spans="1:14" ht="122.25" hidden="1" thickBot="1" x14ac:dyDescent="0.25">
      <c r="A118" s="516"/>
      <c r="B118" s="446"/>
      <c r="C118" s="516"/>
      <c r="D118" s="518" t="s">
        <v>594</v>
      </c>
      <c r="E118" s="518"/>
      <c r="F118" s="467"/>
      <c r="G118" s="450"/>
      <c r="H118" s="451"/>
      <c r="I118" s="452"/>
      <c r="J118" s="454"/>
      <c r="K118" s="454"/>
      <c r="L118" s="454"/>
      <c r="M118" s="454"/>
      <c r="N118" s="524"/>
    </row>
    <row r="119" spans="1:14" ht="21" hidden="1" thickBot="1" x14ac:dyDescent="0.25">
      <c r="A119" s="516"/>
      <c r="B119" s="446"/>
      <c r="C119" s="516"/>
      <c r="D119" s="517"/>
      <c r="E119" s="518"/>
      <c r="F119" s="449"/>
      <c r="G119" s="452"/>
      <c r="H119" s="452"/>
      <c r="I119" s="452">
        <v>0</v>
      </c>
      <c r="J119" s="454">
        <v>0</v>
      </c>
      <c r="K119" s="454">
        <v>0</v>
      </c>
      <c r="L119" s="454">
        <v>0</v>
      </c>
      <c r="M119" s="454"/>
      <c r="N119" s="524"/>
    </row>
    <row r="120" spans="1:14" ht="59.25" hidden="1" customHeight="1" x14ac:dyDescent="0.2">
      <c r="A120" s="516"/>
      <c r="B120" s="446"/>
      <c r="C120" s="516"/>
      <c r="D120" s="517"/>
      <c r="E120" s="518"/>
      <c r="F120" s="449"/>
      <c r="G120" s="452"/>
      <c r="H120" s="452"/>
      <c r="I120" s="452">
        <v>0</v>
      </c>
      <c r="J120" s="454">
        <v>0</v>
      </c>
      <c r="K120" s="454">
        <v>0</v>
      </c>
      <c r="L120" s="454">
        <v>0</v>
      </c>
      <c r="M120" s="454"/>
      <c r="N120" s="524"/>
    </row>
    <row r="121" spans="1:14" ht="59.25" hidden="1" customHeight="1" x14ac:dyDescent="0.2">
      <c r="A121" s="516"/>
      <c r="B121" s="446"/>
      <c r="C121" s="516"/>
      <c r="D121" s="517"/>
      <c r="E121" s="518"/>
      <c r="F121" s="449"/>
      <c r="G121" s="450"/>
      <c r="H121" s="451"/>
      <c r="I121" s="452">
        <v>0</v>
      </c>
      <c r="J121" s="454"/>
      <c r="K121" s="454"/>
      <c r="L121" s="454">
        <v>0</v>
      </c>
      <c r="M121" s="454"/>
      <c r="N121" s="524"/>
    </row>
    <row r="122" spans="1:14" ht="59.25" hidden="1" customHeight="1" x14ac:dyDescent="0.2">
      <c r="A122" s="516"/>
      <c r="B122" s="446"/>
      <c r="C122" s="516"/>
      <c r="D122" s="517"/>
      <c r="E122" s="518"/>
      <c r="F122" s="449"/>
      <c r="G122" s="450"/>
      <c r="H122" s="451"/>
      <c r="I122" s="452">
        <v>0</v>
      </c>
      <c r="J122" s="454"/>
      <c r="K122" s="454"/>
      <c r="L122" s="454">
        <v>0</v>
      </c>
      <c r="M122" s="454"/>
      <c r="N122" s="524"/>
    </row>
    <row r="123" spans="1:14" ht="21" hidden="1" thickBot="1" x14ac:dyDescent="0.25">
      <c r="A123" s="561" t="s">
        <v>162</v>
      </c>
      <c r="B123" s="561"/>
      <c r="C123" s="561"/>
      <c r="D123" s="562" t="s">
        <v>595</v>
      </c>
      <c r="E123" s="518"/>
      <c r="F123" s="449"/>
      <c r="G123" s="450"/>
      <c r="H123" s="451"/>
      <c r="I123" s="563">
        <f>I124</f>
        <v>0</v>
      </c>
      <c r="J123" s="454">
        <v>0</v>
      </c>
      <c r="K123" s="454">
        <v>0</v>
      </c>
      <c r="L123" s="454">
        <v>0</v>
      </c>
      <c r="M123" s="454"/>
      <c r="N123" s="524"/>
    </row>
    <row r="124" spans="1:14" ht="21" hidden="1" thickBot="1" x14ac:dyDescent="0.25">
      <c r="A124" s="561" t="s">
        <v>478</v>
      </c>
      <c r="B124" s="561"/>
      <c r="C124" s="561"/>
      <c r="D124" s="562" t="s">
        <v>595</v>
      </c>
      <c r="E124" s="518"/>
      <c r="F124" s="449"/>
      <c r="G124" s="450"/>
      <c r="H124" s="451"/>
      <c r="I124" s="563">
        <f>I125</f>
        <v>0</v>
      </c>
      <c r="J124" s="454">
        <v>0</v>
      </c>
      <c r="K124" s="454">
        <v>0</v>
      </c>
      <c r="L124" s="454">
        <v>0</v>
      </c>
      <c r="M124" s="454"/>
      <c r="N124" s="524"/>
    </row>
    <row r="125" spans="1:14" ht="59.25" hidden="1" customHeight="1" x14ac:dyDescent="0.2">
      <c r="A125" s="516" t="s">
        <v>596</v>
      </c>
      <c r="B125" s="446" t="s">
        <v>597</v>
      </c>
      <c r="C125" s="516" t="s">
        <v>173</v>
      </c>
      <c r="D125" s="517" t="s">
        <v>598</v>
      </c>
      <c r="E125" s="518"/>
      <c r="F125" s="449"/>
      <c r="G125" s="450"/>
      <c r="H125" s="451"/>
      <c r="I125" s="452">
        <f>I127</f>
        <v>0</v>
      </c>
      <c r="J125" s="454">
        <v>0</v>
      </c>
      <c r="K125" s="454"/>
      <c r="L125" s="454">
        <v>0</v>
      </c>
      <c r="M125" s="454"/>
      <c r="N125" s="524"/>
    </row>
    <row r="126" spans="1:14" ht="21" hidden="1" thickBot="1" x14ac:dyDescent="0.25">
      <c r="A126" s="516"/>
      <c r="B126" s="446"/>
      <c r="C126" s="516"/>
      <c r="D126" s="482" t="s">
        <v>567</v>
      </c>
      <c r="E126" s="518"/>
      <c r="F126" s="449"/>
      <c r="G126" s="450"/>
      <c r="H126" s="451"/>
      <c r="I126" s="452">
        <v>0</v>
      </c>
      <c r="J126" s="454">
        <v>0</v>
      </c>
      <c r="K126" s="454">
        <v>0</v>
      </c>
      <c r="L126" s="454">
        <v>0</v>
      </c>
      <c r="M126" s="454"/>
      <c r="N126" s="524"/>
    </row>
    <row r="127" spans="1:14" ht="102" hidden="1" thickBot="1" x14ac:dyDescent="0.25">
      <c r="A127" s="516"/>
      <c r="B127" s="446"/>
      <c r="C127" s="516"/>
      <c r="D127" s="517"/>
      <c r="E127" s="518" t="s">
        <v>599</v>
      </c>
      <c r="F127" s="530" t="s">
        <v>589</v>
      </c>
      <c r="G127" s="450">
        <v>1625603</v>
      </c>
      <c r="H127" s="451"/>
      <c r="I127" s="452"/>
      <c r="J127" s="454">
        <v>0</v>
      </c>
      <c r="K127" s="454">
        <v>0</v>
      </c>
      <c r="L127" s="454">
        <v>0</v>
      </c>
      <c r="M127" s="454"/>
      <c r="N127" s="524">
        <v>100</v>
      </c>
    </row>
    <row r="128" spans="1:14" ht="59.25" hidden="1" customHeight="1" x14ac:dyDescent="0.2">
      <c r="A128" s="516"/>
      <c r="B128" s="446"/>
      <c r="C128" s="516"/>
      <c r="D128" s="517"/>
      <c r="E128" s="518"/>
      <c r="F128" s="449"/>
      <c r="G128" s="564"/>
      <c r="H128" s="565"/>
      <c r="I128" s="566">
        <v>0</v>
      </c>
      <c r="J128" s="449">
        <v>0</v>
      </c>
      <c r="K128" s="449">
        <v>0</v>
      </c>
      <c r="L128" s="449">
        <v>0</v>
      </c>
      <c r="M128" s="449"/>
      <c r="N128" s="567"/>
    </row>
    <row r="129" spans="1:14" ht="59.25" hidden="1" customHeight="1" x14ac:dyDescent="0.2">
      <c r="A129" s="516"/>
      <c r="B129" s="446"/>
      <c r="C129" s="516"/>
      <c r="D129" s="517"/>
      <c r="E129" s="518"/>
      <c r="F129" s="449"/>
      <c r="G129" s="564"/>
      <c r="H129" s="565"/>
      <c r="I129" s="566">
        <v>0</v>
      </c>
      <c r="J129" s="449">
        <v>0</v>
      </c>
      <c r="K129" s="449">
        <v>0</v>
      </c>
      <c r="L129" s="449">
        <v>0</v>
      </c>
      <c r="M129" s="449"/>
      <c r="N129" s="567"/>
    </row>
    <row r="130" spans="1:14" ht="59.25" hidden="1" customHeight="1" x14ac:dyDescent="0.2">
      <c r="A130" s="516"/>
      <c r="B130" s="446"/>
      <c r="C130" s="516"/>
      <c r="D130" s="517"/>
      <c r="E130" s="518"/>
      <c r="F130" s="449"/>
      <c r="G130" s="564"/>
      <c r="H130" s="565"/>
      <c r="I130" s="566">
        <v>0</v>
      </c>
      <c r="J130" s="449"/>
      <c r="K130" s="449"/>
      <c r="L130" s="449">
        <v>0</v>
      </c>
      <c r="M130" s="449"/>
      <c r="N130" s="567"/>
    </row>
    <row r="131" spans="1:14" ht="59.25" hidden="1" customHeight="1" x14ac:dyDescent="0.2">
      <c r="A131" s="516"/>
      <c r="B131" s="446"/>
      <c r="C131" s="516"/>
      <c r="D131" s="517"/>
      <c r="E131" s="518"/>
      <c r="F131" s="449"/>
      <c r="G131" s="564"/>
      <c r="H131" s="565"/>
      <c r="I131" s="566">
        <v>0</v>
      </c>
      <c r="J131" s="449">
        <v>0</v>
      </c>
      <c r="K131" s="449">
        <v>0</v>
      </c>
      <c r="L131" s="449">
        <v>0</v>
      </c>
      <c r="M131" s="449"/>
      <c r="N131" s="567"/>
    </row>
    <row r="132" spans="1:14" ht="59.25" hidden="1" customHeight="1" x14ac:dyDescent="0.2">
      <c r="A132" s="516"/>
      <c r="B132" s="446"/>
      <c r="C132" s="516"/>
      <c r="D132" s="517"/>
      <c r="E132" s="518"/>
      <c r="F132" s="449"/>
      <c r="G132" s="564"/>
      <c r="H132" s="565"/>
      <c r="I132" s="566">
        <v>0</v>
      </c>
      <c r="J132" s="449">
        <v>0</v>
      </c>
      <c r="K132" s="449">
        <v>0</v>
      </c>
      <c r="L132" s="449">
        <v>0</v>
      </c>
      <c r="M132" s="449"/>
      <c r="N132" s="567"/>
    </row>
    <row r="133" spans="1:14" ht="59.25" hidden="1" customHeight="1" x14ac:dyDescent="0.2">
      <c r="A133" s="516"/>
      <c r="B133" s="446"/>
      <c r="C133" s="516"/>
      <c r="D133" s="517"/>
      <c r="E133" s="518"/>
      <c r="F133" s="449"/>
      <c r="G133" s="564"/>
      <c r="H133" s="565"/>
      <c r="I133" s="566">
        <v>0</v>
      </c>
      <c r="J133" s="449">
        <v>0</v>
      </c>
      <c r="K133" s="449">
        <v>0</v>
      </c>
      <c r="L133" s="449">
        <v>0</v>
      </c>
      <c r="M133" s="449"/>
      <c r="N133" s="567"/>
    </row>
    <row r="134" spans="1:14" ht="59.25" hidden="1" customHeight="1" x14ac:dyDescent="0.2">
      <c r="A134" s="516"/>
      <c r="B134" s="446"/>
      <c r="C134" s="516"/>
      <c r="D134" s="517"/>
      <c r="E134" s="518"/>
      <c r="F134" s="449"/>
      <c r="G134" s="564"/>
      <c r="H134" s="565"/>
      <c r="I134" s="566">
        <v>0</v>
      </c>
      <c r="J134" s="449">
        <v>0</v>
      </c>
      <c r="K134" s="449">
        <v>0</v>
      </c>
      <c r="L134" s="449">
        <v>0</v>
      </c>
      <c r="M134" s="449"/>
      <c r="N134" s="567"/>
    </row>
    <row r="135" spans="1:14" ht="59.25" hidden="1" customHeight="1" x14ac:dyDescent="0.2">
      <c r="A135" s="516"/>
      <c r="B135" s="446"/>
      <c r="C135" s="516"/>
      <c r="D135" s="517"/>
      <c r="E135" s="518"/>
      <c r="F135" s="449"/>
      <c r="G135" s="564"/>
      <c r="H135" s="565"/>
      <c r="I135" s="566">
        <v>0</v>
      </c>
      <c r="J135" s="449">
        <v>0</v>
      </c>
      <c r="K135" s="449">
        <v>0</v>
      </c>
      <c r="L135" s="449">
        <v>0</v>
      </c>
      <c r="M135" s="449"/>
      <c r="N135" s="567"/>
    </row>
    <row r="136" spans="1:14" ht="59.25" hidden="1" customHeight="1" x14ac:dyDescent="0.2">
      <c r="A136" s="516"/>
      <c r="B136" s="446"/>
      <c r="C136" s="516"/>
      <c r="D136" s="517"/>
      <c r="E136" s="518"/>
      <c r="F136" s="449"/>
      <c r="G136" s="564"/>
      <c r="H136" s="565"/>
      <c r="I136" s="566">
        <v>0</v>
      </c>
      <c r="J136" s="449">
        <v>0</v>
      </c>
      <c r="K136" s="449">
        <v>0</v>
      </c>
      <c r="L136" s="449">
        <v>0</v>
      </c>
      <c r="M136" s="449"/>
      <c r="N136" s="567"/>
    </row>
    <row r="137" spans="1:14" ht="59.25" hidden="1" customHeight="1" x14ac:dyDescent="0.2">
      <c r="A137" s="516"/>
      <c r="B137" s="446"/>
      <c r="C137" s="516"/>
      <c r="D137" s="517"/>
      <c r="E137" s="518"/>
      <c r="F137" s="449"/>
      <c r="G137" s="564"/>
      <c r="H137" s="565"/>
      <c r="I137" s="566">
        <v>0</v>
      </c>
      <c r="J137" s="449">
        <v>0</v>
      </c>
      <c r="K137" s="449">
        <v>0</v>
      </c>
      <c r="L137" s="449">
        <v>0</v>
      </c>
      <c r="M137" s="449"/>
      <c r="N137" s="567"/>
    </row>
    <row r="138" spans="1:14" ht="59.25" hidden="1" customHeight="1" x14ac:dyDescent="0.2">
      <c r="A138" s="516"/>
      <c r="B138" s="446"/>
      <c r="C138" s="516"/>
      <c r="D138" s="517"/>
      <c r="E138" s="518"/>
      <c r="F138" s="449"/>
      <c r="G138" s="564"/>
      <c r="H138" s="565"/>
      <c r="I138" s="566">
        <v>0</v>
      </c>
      <c r="J138" s="449">
        <v>0</v>
      </c>
      <c r="K138" s="449">
        <v>0</v>
      </c>
      <c r="L138" s="449">
        <v>0</v>
      </c>
      <c r="M138" s="449"/>
      <c r="N138" s="567"/>
    </row>
    <row r="139" spans="1:14" ht="59.25" hidden="1" customHeight="1" x14ac:dyDescent="0.2">
      <c r="A139" s="516"/>
      <c r="B139" s="446"/>
      <c r="C139" s="516"/>
      <c r="D139" s="517"/>
      <c r="E139" s="518"/>
      <c r="F139" s="449"/>
      <c r="G139" s="564"/>
      <c r="H139" s="565"/>
      <c r="I139" s="566">
        <v>0</v>
      </c>
      <c r="J139" s="449">
        <v>0</v>
      </c>
      <c r="K139" s="449"/>
      <c r="L139" s="449">
        <v>0</v>
      </c>
      <c r="M139" s="449"/>
      <c r="N139" s="567"/>
    </row>
    <row r="140" spans="1:14" s="520" customFormat="1" ht="59.25" hidden="1" customHeight="1" x14ac:dyDescent="0.2">
      <c r="A140" s="521"/>
      <c r="B140" s="446"/>
      <c r="C140" s="521"/>
      <c r="D140" s="522"/>
      <c r="E140" s="523"/>
      <c r="F140" s="509"/>
      <c r="G140" s="568">
        <v>0</v>
      </c>
      <c r="H140" s="568"/>
      <c r="I140" s="568">
        <v>0</v>
      </c>
      <c r="J140" s="569">
        <v>0</v>
      </c>
      <c r="K140" s="569">
        <v>0</v>
      </c>
      <c r="L140" s="569">
        <v>0</v>
      </c>
      <c r="M140" s="569">
        <v>0</v>
      </c>
      <c r="N140" s="570"/>
    </row>
    <row r="141" spans="1:14" s="520" customFormat="1" ht="59.25" hidden="1" customHeight="1" x14ac:dyDescent="0.2">
      <c r="A141" s="521"/>
      <c r="B141" s="446"/>
      <c r="C141" s="521"/>
      <c r="D141" s="482"/>
      <c r="E141" s="523"/>
      <c r="F141" s="571"/>
      <c r="G141" s="568"/>
      <c r="H141" s="572"/>
      <c r="I141" s="572"/>
      <c r="J141" s="569"/>
      <c r="K141" s="569"/>
      <c r="L141" s="573"/>
      <c r="M141" s="573"/>
      <c r="N141" s="574"/>
    </row>
    <row r="142" spans="1:14" ht="59.25" hidden="1" customHeight="1" x14ac:dyDescent="0.2">
      <c r="A142" s="516"/>
      <c r="B142" s="446"/>
      <c r="C142" s="516"/>
      <c r="D142" s="517"/>
      <c r="E142" s="518"/>
      <c r="F142" s="474"/>
      <c r="G142" s="564"/>
      <c r="H142" s="565"/>
      <c r="I142" s="566">
        <v>0</v>
      </c>
      <c r="J142" s="449">
        <v>0</v>
      </c>
      <c r="K142" s="449">
        <v>0</v>
      </c>
      <c r="L142" s="575"/>
      <c r="M142" s="575"/>
      <c r="N142" s="576"/>
    </row>
    <row r="143" spans="1:14" ht="59.25" hidden="1" customHeight="1" x14ac:dyDescent="0.2">
      <c r="A143" s="516"/>
      <c r="B143" s="446"/>
      <c r="C143" s="516"/>
      <c r="D143" s="517"/>
      <c r="E143" s="518"/>
      <c r="F143" s="466"/>
      <c r="G143" s="564"/>
      <c r="H143" s="565"/>
      <c r="I143" s="566">
        <v>0</v>
      </c>
      <c r="J143" s="449">
        <v>0</v>
      </c>
      <c r="K143" s="449">
        <v>0</v>
      </c>
      <c r="L143" s="575"/>
      <c r="M143" s="575"/>
      <c r="N143" s="576"/>
    </row>
    <row r="144" spans="1:14" ht="59.25" hidden="1" customHeight="1" x14ac:dyDescent="0.2">
      <c r="A144" s="516"/>
      <c r="B144" s="446"/>
      <c r="C144" s="516"/>
      <c r="D144" s="517"/>
      <c r="E144" s="518"/>
      <c r="F144" s="466"/>
      <c r="G144" s="564"/>
      <c r="H144" s="565"/>
      <c r="I144" s="566">
        <v>0</v>
      </c>
      <c r="J144" s="449">
        <v>0</v>
      </c>
      <c r="K144" s="449">
        <v>0</v>
      </c>
      <c r="L144" s="575"/>
      <c r="M144" s="575"/>
      <c r="N144" s="576"/>
    </row>
    <row r="145" spans="1:14" ht="59.25" hidden="1" customHeight="1" x14ac:dyDescent="0.2">
      <c r="A145" s="516"/>
      <c r="B145" s="446"/>
      <c r="C145" s="516"/>
      <c r="D145" s="517"/>
      <c r="E145" s="518"/>
      <c r="F145" s="466"/>
      <c r="G145" s="564"/>
      <c r="H145" s="565"/>
      <c r="I145" s="566">
        <v>0</v>
      </c>
      <c r="J145" s="449">
        <v>0</v>
      </c>
      <c r="K145" s="449">
        <v>0</v>
      </c>
      <c r="L145" s="575"/>
      <c r="M145" s="575"/>
      <c r="N145" s="576"/>
    </row>
    <row r="146" spans="1:14" ht="59.25" hidden="1" customHeight="1" x14ac:dyDescent="0.2">
      <c r="A146" s="516"/>
      <c r="B146" s="446"/>
      <c r="C146" s="516"/>
      <c r="D146" s="517"/>
      <c r="E146" s="518"/>
      <c r="F146" s="466"/>
      <c r="G146" s="564"/>
      <c r="H146" s="565"/>
      <c r="I146" s="566">
        <v>0</v>
      </c>
      <c r="J146" s="449">
        <v>0</v>
      </c>
      <c r="K146" s="449">
        <v>0</v>
      </c>
      <c r="L146" s="575"/>
      <c r="M146" s="575"/>
      <c r="N146" s="576"/>
    </row>
    <row r="147" spans="1:14" ht="59.25" hidden="1" customHeight="1" x14ac:dyDescent="0.2">
      <c r="A147" s="516"/>
      <c r="B147" s="446"/>
      <c r="C147" s="516"/>
      <c r="D147" s="517"/>
      <c r="E147" s="518"/>
      <c r="F147" s="466"/>
      <c r="G147" s="564"/>
      <c r="H147" s="565"/>
      <c r="I147" s="566">
        <v>0</v>
      </c>
      <c r="J147" s="449">
        <v>0</v>
      </c>
      <c r="K147" s="449">
        <v>0</v>
      </c>
      <c r="L147" s="575"/>
      <c r="M147" s="575"/>
      <c r="N147" s="576"/>
    </row>
    <row r="148" spans="1:14" ht="59.25" hidden="1" customHeight="1" x14ac:dyDescent="0.2">
      <c r="A148" s="516"/>
      <c r="B148" s="446"/>
      <c r="C148" s="516"/>
      <c r="D148" s="517"/>
      <c r="E148" s="518"/>
      <c r="F148" s="466"/>
      <c r="G148" s="564"/>
      <c r="H148" s="565"/>
      <c r="I148" s="566">
        <v>0</v>
      </c>
      <c r="J148" s="449">
        <v>0</v>
      </c>
      <c r="K148" s="449">
        <v>0</v>
      </c>
      <c r="L148" s="575"/>
      <c r="M148" s="575"/>
      <c r="N148" s="576"/>
    </row>
    <row r="149" spans="1:14" ht="59.25" hidden="1" customHeight="1" x14ac:dyDescent="0.2">
      <c r="A149" s="516"/>
      <c r="B149" s="446"/>
      <c r="C149" s="516"/>
      <c r="D149" s="517"/>
      <c r="E149" s="518"/>
      <c r="F149" s="466"/>
      <c r="G149" s="564"/>
      <c r="H149" s="565"/>
      <c r="I149" s="566">
        <v>0</v>
      </c>
      <c r="J149" s="449">
        <v>0</v>
      </c>
      <c r="K149" s="449">
        <v>0</v>
      </c>
      <c r="L149" s="575"/>
      <c r="M149" s="575"/>
      <c r="N149" s="576"/>
    </row>
    <row r="150" spans="1:14" ht="59.25" hidden="1" customHeight="1" x14ac:dyDescent="0.2">
      <c r="A150" s="516"/>
      <c r="B150" s="446"/>
      <c r="C150" s="516"/>
      <c r="D150" s="517"/>
      <c r="E150" s="518"/>
      <c r="F150" s="466"/>
      <c r="G150" s="564"/>
      <c r="H150" s="565"/>
      <c r="I150" s="566">
        <v>0</v>
      </c>
      <c r="J150" s="449">
        <v>0</v>
      </c>
      <c r="K150" s="449">
        <v>0</v>
      </c>
      <c r="L150" s="575"/>
      <c r="M150" s="575"/>
      <c r="N150" s="576"/>
    </row>
    <row r="151" spans="1:14" ht="59.25" hidden="1" customHeight="1" x14ac:dyDescent="0.2">
      <c r="A151" s="516"/>
      <c r="B151" s="446"/>
      <c r="C151" s="516"/>
      <c r="D151" s="517"/>
      <c r="E151" s="518"/>
      <c r="F151" s="466"/>
      <c r="G151" s="564"/>
      <c r="H151" s="565"/>
      <c r="I151" s="566">
        <v>0</v>
      </c>
      <c r="J151" s="449">
        <v>0</v>
      </c>
      <c r="K151" s="449">
        <v>0</v>
      </c>
      <c r="L151" s="575"/>
      <c r="M151" s="575"/>
      <c r="N151" s="576"/>
    </row>
    <row r="152" spans="1:14" ht="59.25" hidden="1" customHeight="1" x14ac:dyDescent="0.2">
      <c r="A152" s="516"/>
      <c r="B152" s="446"/>
      <c r="C152" s="516"/>
      <c r="D152" s="517"/>
      <c r="E152" s="518"/>
      <c r="F152" s="474"/>
      <c r="G152" s="564"/>
      <c r="H152" s="565"/>
      <c r="I152" s="566">
        <v>0</v>
      </c>
      <c r="J152" s="449">
        <v>0</v>
      </c>
      <c r="K152" s="449">
        <v>0</v>
      </c>
      <c r="L152" s="575"/>
      <c r="M152" s="575"/>
      <c r="N152" s="576"/>
    </row>
    <row r="153" spans="1:14" ht="59.25" hidden="1" customHeight="1" x14ac:dyDescent="0.2">
      <c r="A153" s="516"/>
      <c r="B153" s="446"/>
      <c r="C153" s="516"/>
      <c r="D153" s="517"/>
      <c r="E153" s="518"/>
      <c r="F153" s="466"/>
      <c r="G153" s="564"/>
      <c r="H153" s="565"/>
      <c r="I153" s="566">
        <v>0</v>
      </c>
      <c r="J153" s="449">
        <v>0</v>
      </c>
      <c r="K153" s="449">
        <v>0</v>
      </c>
      <c r="L153" s="575"/>
      <c r="M153" s="575"/>
      <c r="N153" s="576"/>
    </row>
    <row r="154" spans="1:14" ht="59.25" hidden="1" customHeight="1" x14ac:dyDescent="0.2">
      <c r="A154" s="516"/>
      <c r="B154" s="446"/>
      <c r="C154" s="516"/>
      <c r="D154" s="517"/>
      <c r="E154" s="518"/>
      <c r="F154" s="466"/>
      <c r="G154" s="564"/>
      <c r="H154" s="565"/>
      <c r="I154" s="566">
        <v>0</v>
      </c>
      <c r="J154" s="449">
        <v>0</v>
      </c>
      <c r="K154" s="449">
        <v>0</v>
      </c>
      <c r="L154" s="575"/>
      <c r="M154" s="575"/>
      <c r="N154" s="576"/>
    </row>
    <row r="155" spans="1:14" ht="59.25" hidden="1" customHeight="1" x14ac:dyDescent="0.2">
      <c r="A155" s="516"/>
      <c r="B155" s="446"/>
      <c r="C155" s="516"/>
      <c r="D155" s="517"/>
      <c r="E155" s="518"/>
      <c r="F155" s="474"/>
      <c r="G155" s="564"/>
      <c r="H155" s="565"/>
      <c r="I155" s="566">
        <v>0</v>
      </c>
      <c r="J155" s="449">
        <v>0</v>
      </c>
      <c r="K155" s="449">
        <v>0</v>
      </c>
      <c r="L155" s="575"/>
      <c r="M155" s="575"/>
      <c r="N155" s="576"/>
    </row>
    <row r="156" spans="1:14" ht="59.25" hidden="1" customHeight="1" x14ac:dyDescent="0.2">
      <c r="A156" s="516"/>
      <c r="B156" s="446"/>
      <c r="C156" s="516"/>
      <c r="D156" s="517"/>
      <c r="E156" s="518"/>
      <c r="F156" s="474"/>
      <c r="G156" s="564"/>
      <c r="H156" s="565"/>
      <c r="I156" s="566">
        <v>0</v>
      </c>
      <c r="J156" s="449">
        <v>0</v>
      </c>
      <c r="K156" s="449">
        <v>0</v>
      </c>
      <c r="L156" s="575"/>
      <c r="M156" s="575"/>
      <c r="N156" s="576"/>
    </row>
    <row r="157" spans="1:14" ht="59.25" hidden="1" customHeight="1" x14ac:dyDescent="0.2">
      <c r="A157" s="516"/>
      <c r="B157" s="446"/>
      <c r="C157" s="516"/>
      <c r="D157" s="517"/>
      <c r="E157" s="518"/>
      <c r="F157" s="474"/>
      <c r="G157" s="564"/>
      <c r="H157" s="565"/>
      <c r="I157" s="566">
        <v>0</v>
      </c>
      <c r="J157" s="449">
        <v>0</v>
      </c>
      <c r="K157" s="449">
        <v>0</v>
      </c>
      <c r="L157" s="575"/>
      <c r="M157" s="575"/>
      <c r="N157" s="576"/>
    </row>
    <row r="158" spans="1:14" ht="59.25" hidden="1" customHeight="1" x14ac:dyDescent="0.2">
      <c r="A158" s="516"/>
      <c r="B158" s="446"/>
      <c r="C158" s="516"/>
      <c r="D158" s="517"/>
      <c r="E158" s="518"/>
      <c r="F158" s="474"/>
      <c r="G158" s="564"/>
      <c r="H158" s="565"/>
      <c r="I158" s="566">
        <v>0</v>
      </c>
      <c r="J158" s="449">
        <v>0</v>
      </c>
      <c r="K158" s="449">
        <v>0</v>
      </c>
      <c r="L158" s="575"/>
      <c r="M158" s="575"/>
      <c r="N158" s="576"/>
    </row>
    <row r="159" spans="1:14" ht="59.25" hidden="1" customHeight="1" x14ac:dyDescent="0.2">
      <c r="A159" s="516"/>
      <c r="B159" s="446"/>
      <c r="C159" s="516"/>
      <c r="D159" s="517"/>
      <c r="E159" s="518"/>
      <c r="F159" s="474"/>
      <c r="G159" s="564"/>
      <c r="H159" s="565"/>
      <c r="I159" s="566">
        <v>0</v>
      </c>
      <c r="J159" s="449">
        <v>0</v>
      </c>
      <c r="K159" s="449">
        <v>0</v>
      </c>
      <c r="L159" s="575"/>
      <c r="M159" s="575"/>
      <c r="N159" s="576"/>
    </row>
    <row r="160" spans="1:14" ht="59.25" hidden="1" customHeight="1" x14ac:dyDescent="0.2">
      <c r="A160" s="516"/>
      <c r="B160" s="446"/>
      <c r="C160" s="516"/>
      <c r="D160" s="517"/>
      <c r="E160" s="518"/>
      <c r="F160" s="474"/>
      <c r="G160" s="564"/>
      <c r="H160" s="565"/>
      <c r="I160" s="566">
        <v>0</v>
      </c>
      <c r="J160" s="449">
        <v>0</v>
      </c>
      <c r="K160" s="449">
        <v>0</v>
      </c>
      <c r="L160" s="575"/>
      <c r="M160" s="575"/>
      <c r="N160" s="576"/>
    </row>
    <row r="161" spans="1:14" ht="59.25" hidden="1" customHeight="1" x14ac:dyDescent="0.2">
      <c r="A161" s="516"/>
      <c r="B161" s="446"/>
      <c r="C161" s="516"/>
      <c r="D161" s="517"/>
      <c r="E161" s="518"/>
      <c r="F161" s="474"/>
      <c r="G161" s="564"/>
      <c r="H161" s="565"/>
      <c r="I161" s="566">
        <v>0</v>
      </c>
      <c r="J161" s="449">
        <v>0</v>
      </c>
      <c r="K161" s="449">
        <v>0</v>
      </c>
      <c r="L161" s="575"/>
      <c r="M161" s="575"/>
      <c r="N161" s="576"/>
    </row>
    <row r="162" spans="1:14" ht="59.25" hidden="1" customHeight="1" x14ac:dyDescent="0.2">
      <c r="A162" s="516"/>
      <c r="B162" s="446"/>
      <c r="C162" s="516"/>
      <c r="D162" s="517"/>
      <c r="E162" s="518"/>
      <c r="F162" s="474"/>
      <c r="G162" s="564"/>
      <c r="H162" s="565"/>
      <c r="I162" s="566">
        <v>0</v>
      </c>
      <c r="J162" s="449">
        <v>0</v>
      </c>
      <c r="K162" s="449">
        <v>0</v>
      </c>
      <c r="L162" s="575"/>
      <c r="M162" s="575"/>
      <c r="N162" s="576"/>
    </row>
    <row r="163" spans="1:14" ht="59.25" hidden="1" customHeight="1" x14ac:dyDescent="0.2">
      <c r="A163" s="516"/>
      <c r="B163" s="446"/>
      <c r="C163" s="516"/>
      <c r="D163" s="517"/>
      <c r="E163" s="518"/>
      <c r="F163" s="474"/>
      <c r="G163" s="564"/>
      <c r="H163" s="565"/>
      <c r="I163" s="566">
        <v>0</v>
      </c>
      <c r="J163" s="449">
        <v>0</v>
      </c>
      <c r="K163" s="449">
        <v>0</v>
      </c>
      <c r="L163" s="575"/>
      <c r="M163" s="575"/>
      <c r="N163" s="576"/>
    </row>
    <row r="164" spans="1:14" ht="59.25" hidden="1" customHeight="1" x14ac:dyDescent="0.2">
      <c r="A164" s="516"/>
      <c r="B164" s="446"/>
      <c r="C164" s="516"/>
      <c r="D164" s="517"/>
      <c r="E164" s="518"/>
      <c r="F164" s="474"/>
      <c r="G164" s="564"/>
      <c r="H164" s="565"/>
      <c r="I164" s="566">
        <v>0</v>
      </c>
      <c r="J164" s="449">
        <v>0</v>
      </c>
      <c r="K164" s="449">
        <v>0</v>
      </c>
      <c r="L164" s="575"/>
      <c r="M164" s="575"/>
      <c r="N164" s="576"/>
    </row>
    <row r="165" spans="1:14" ht="59.25" hidden="1" customHeight="1" x14ac:dyDescent="0.2">
      <c r="A165" s="516"/>
      <c r="B165" s="446"/>
      <c r="C165" s="516"/>
      <c r="D165" s="517"/>
      <c r="E165" s="518"/>
      <c r="F165" s="466"/>
      <c r="G165" s="564"/>
      <c r="H165" s="565"/>
      <c r="I165" s="566">
        <v>0</v>
      </c>
      <c r="J165" s="449">
        <v>0</v>
      </c>
      <c r="K165" s="449"/>
      <c r="L165" s="575"/>
      <c r="M165" s="575"/>
      <c r="N165" s="576"/>
    </row>
    <row r="166" spans="1:14" ht="59.25" hidden="1" customHeight="1" x14ac:dyDescent="0.2">
      <c r="A166" s="516"/>
      <c r="B166" s="446"/>
      <c r="C166" s="516"/>
      <c r="D166" s="517"/>
      <c r="E166" s="518"/>
      <c r="F166" s="466"/>
      <c r="G166" s="564"/>
      <c r="H166" s="565"/>
      <c r="I166" s="566">
        <v>0</v>
      </c>
      <c r="J166" s="449">
        <v>0</v>
      </c>
      <c r="K166" s="449"/>
      <c r="L166" s="575"/>
      <c r="M166" s="575"/>
      <c r="N166" s="576"/>
    </row>
    <row r="167" spans="1:14" ht="59.25" hidden="1" customHeight="1" x14ac:dyDescent="0.2">
      <c r="A167" s="516"/>
      <c r="B167" s="446"/>
      <c r="C167" s="516"/>
      <c r="D167" s="517"/>
      <c r="E167" s="518"/>
      <c r="F167" s="466"/>
      <c r="G167" s="564"/>
      <c r="H167" s="565"/>
      <c r="I167" s="566">
        <v>0</v>
      </c>
      <c r="J167" s="449">
        <v>0</v>
      </c>
      <c r="K167" s="449"/>
      <c r="L167" s="575"/>
      <c r="M167" s="575"/>
      <c r="N167" s="576"/>
    </row>
    <row r="168" spans="1:14" s="520" customFormat="1" ht="59.25" hidden="1" customHeight="1" x14ac:dyDescent="0.2">
      <c r="A168" s="521"/>
      <c r="B168" s="446"/>
      <c r="C168" s="521"/>
      <c r="D168" s="522"/>
      <c r="E168" s="523"/>
      <c r="F168" s="571"/>
      <c r="G168" s="568"/>
      <c r="H168" s="572"/>
      <c r="I168" s="566">
        <v>0</v>
      </c>
      <c r="J168" s="449">
        <v>0</v>
      </c>
      <c r="K168" s="569">
        <v>0</v>
      </c>
      <c r="L168" s="573"/>
      <c r="M168" s="573"/>
      <c r="N168" s="574"/>
    </row>
    <row r="169" spans="1:14" ht="59.25" hidden="1" customHeight="1" thickBot="1" x14ac:dyDescent="0.25">
      <c r="A169" s="455"/>
      <c r="B169" s="455"/>
      <c r="C169" s="455"/>
      <c r="D169" s="495"/>
      <c r="E169" s="457"/>
      <c r="F169" s="458"/>
      <c r="G169" s="577"/>
      <c r="H169" s="578"/>
      <c r="I169" s="578"/>
      <c r="J169" s="461"/>
      <c r="K169" s="461"/>
      <c r="L169" s="579"/>
      <c r="M169" s="579"/>
      <c r="N169" s="580"/>
    </row>
    <row r="170" spans="1:14" s="592" customFormat="1" ht="33" customHeight="1" thickBot="1" x14ac:dyDescent="0.25">
      <c r="A170" s="581" t="s">
        <v>348</v>
      </c>
      <c r="B170" s="581" t="s">
        <v>348</v>
      </c>
      <c r="C170" s="581" t="s">
        <v>348</v>
      </c>
      <c r="D170" s="582" t="s">
        <v>10</v>
      </c>
      <c r="E170" s="583" t="s">
        <v>348</v>
      </c>
      <c r="F170" s="584" t="s">
        <v>348</v>
      </c>
      <c r="G170" s="585" t="s">
        <v>348</v>
      </c>
      <c r="H170" s="585" t="s">
        <v>515</v>
      </c>
      <c r="I170" s="586" t="s">
        <v>515</v>
      </c>
      <c r="J170" s="587">
        <v>28362700</v>
      </c>
      <c r="K170" s="588">
        <v>0</v>
      </c>
      <c r="L170" s="589">
        <v>0</v>
      </c>
      <c r="M170" s="590">
        <v>0</v>
      </c>
      <c r="N170" s="591" t="s">
        <v>348</v>
      </c>
    </row>
    <row r="171" spans="1:14" ht="18.75" x14ac:dyDescent="0.2">
      <c r="F171" s="593"/>
      <c r="G171" s="593"/>
      <c r="H171" s="593"/>
      <c r="I171" s="593"/>
      <c r="J171" s="593"/>
      <c r="K171" s="593"/>
      <c r="L171" s="593"/>
      <c r="M171" s="594"/>
      <c r="N171" s="594"/>
    </row>
    <row r="172" spans="1:14" ht="18.75" x14ac:dyDescent="0.2">
      <c r="D172" s="835" t="s">
        <v>600</v>
      </c>
      <c r="E172" s="836"/>
      <c r="F172" s="836"/>
      <c r="G172" s="836"/>
      <c r="H172" s="595"/>
      <c r="I172" s="593"/>
      <c r="J172" s="593"/>
      <c r="K172" s="593"/>
      <c r="L172" s="593"/>
      <c r="M172" s="594"/>
      <c r="N172" s="594"/>
    </row>
    <row r="173" spans="1:14" ht="18.75" x14ac:dyDescent="0.2">
      <c r="F173" s="593"/>
      <c r="G173" s="593"/>
      <c r="H173" s="593"/>
      <c r="I173" s="593"/>
      <c r="J173" s="593"/>
      <c r="K173" s="593"/>
      <c r="L173" s="593"/>
      <c r="M173" s="594"/>
      <c r="N173" s="594"/>
    </row>
    <row r="174" spans="1:14" ht="18.75" x14ac:dyDescent="0.2">
      <c r="F174" s="593"/>
      <c r="G174" s="593"/>
      <c r="H174" s="593"/>
      <c r="I174" s="593"/>
      <c r="J174" s="593"/>
      <c r="K174" s="593"/>
      <c r="L174" s="593"/>
      <c r="M174" s="594"/>
      <c r="N174" s="594"/>
    </row>
    <row r="175" spans="1:14" ht="18.75" x14ac:dyDescent="0.2">
      <c r="F175" s="593"/>
      <c r="G175" s="593"/>
      <c r="H175" s="593"/>
      <c r="I175" s="593"/>
      <c r="J175" s="593"/>
      <c r="K175" s="593"/>
      <c r="L175" s="593"/>
      <c r="M175" s="594"/>
      <c r="N175" s="594"/>
    </row>
    <row r="176" spans="1:14" ht="18.75" x14ac:dyDescent="0.2">
      <c r="F176" s="593"/>
      <c r="G176" s="593"/>
      <c r="H176" s="593"/>
      <c r="I176" s="593"/>
      <c r="J176" s="593"/>
      <c r="K176" s="593"/>
      <c r="L176" s="593"/>
      <c r="M176" s="594"/>
      <c r="N176" s="594"/>
    </row>
    <row r="177" spans="2:14" ht="18.75" x14ac:dyDescent="0.2">
      <c r="F177" s="593"/>
      <c r="G177" s="593"/>
      <c r="H177" s="593"/>
      <c r="I177" s="593"/>
      <c r="J177" s="593"/>
      <c r="K177" s="593"/>
      <c r="L177" s="593"/>
      <c r="M177" s="594"/>
      <c r="N177" s="594"/>
    </row>
    <row r="178" spans="2:14" ht="18.75" x14ac:dyDescent="0.2">
      <c r="F178" s="593"/>
      <c r="G178" s="593"/>
      <c r="H178" s="593"/>
      <c r="I178" s="593"/>
      <c r="J178" s="593"/>
      <c r="K178" s="593"/>
      <c r="L178" s="593"/>
      <c r="M178" s="594"/>
      <c r="N178" s="594"/>
    </row>
    <row r="179" spans="2:14" ht="18.75" x14ac:dyDescent="0.2">
      <c r="F179" s="593"/>
      <c r="G179" s="593"/>
      <c r="H179" s="593"/>
      <c r="I179" s="593"/>
      <c r="J179" s="593"/>
      <c r="K179" s="593"/>
      <c r="L179" s="593"/>
      <c r="M179" s="594"/>
      <c r="N179" s="594"/>
    </row>
    <row r="180" spans="2:14" ht="18.75" x14ac:dyDescent="0.2">
      <c r="F180" s="593"/>
      <c r="G180" s="593"/>
      <c r="H180" s="593"/>
      <c r="I180" s="593"/>
      <c r="J180" s="593"/>
      <c r="K180" s="593"/>
      <c r="L180" s="593"/>
      <c r="M180" s="594"/>
      <c r="N180" s="594"/>
    </row>
    <row r="181" spans="2:14" ht="18.75" x14ac:dyDescent="0.2">
      <c r="F181" s="593"/>
      <c r="G181" s="593"/>
      <c r="H181" s="593"/>
      <c r="I181" s="593"/>
      <c r="J181" s="593"/>
      <c r="K181" s="593"/>
      <c r="L181" s="593"/>
      <c r="M181" s="594"/>
      <c r="N181" s="594"/>
    </row>
    <row r="182" spans="2:14" ht="18.75" x14ac:dyDescent="0.2">
      <c r="F182" s="593"/>
      <c r="G182" s="593"/>
      <c r="H182" s="593"/>
      <c r="I182" s="593"/>
      <c r="J182" s="593"/>
      <c r="K182" s="593"/>
      <c r="L182" s="593"/>
      <c r="M182" s="594"/>
      <c r="N182" s="594"/>
    </row>
    <row r="183" spans="2:14" ht="18.75" x14ac:dyDescent="0.2">
      <c r="B183" s="404"/>
      <c r="C183" s="404"/>
      <c r="D183" s="404"/>
      <c r="E183" s="404"/>
      <c r="F183" s="593"/>
      <c r="G183" s="593"/>
      <c r="H183" s="593"/>
      <c r="I183" s="593"/>
      <c r="J183" s="593"/>
      <c r="K183" s="593"/>
      <c r="L183" s="593"/>
      <c r="M183" s="594"/>
      <c r="N183" s="594"/>
    </row>
    <row r="184" spans="2:14" ht="18.75" x14ac:dyDescent="0.2">
      <c r="B184" s="404"/>
      <c r="C184" s="404"/>
      <c r="D184" s="404"/>
      <c r="E184" s="404"/>
      <c r="F184" s="593"/>
      <c r="G184" s="593"/>
      <c r="H184" s="593"/>
      <c r="I184" s="593"/>
      <c r="J184" s="593"/>
      <c r="K184" s="593"/>
      <c r="L184" s="593"/>
      <c r="M184" s="594"/>
      <c r="N184" s="594"/>
    </row>
    <row r="185" spans="2:14" ht="18.75" x14ac:dyDescent="0.2">
      <c r="B185" s="404"/>
      <c r="C185" s="404"/>
      <c r="D185" s="404"/>
      <c r="E185" s="404"/>
      <c r="F185" s="593"/>
      <c r="G185" s="593"/>
      <c r="H185" s="593"/>
      <c r="I185" s="593"/>
      <c r="J185" s="593"/>
      <c r="K185" s="593"/>
      <c r="L185" s="593"/>
      <c r="M185" s="594"/>
      <c r="N185" s="594"/>
    </row>
    <row r="186" spans="2:14" ht="18.75" x14ac:dyDescent="0.2">
      <c r="B186" s="404"/>
      <c r="C186" s="404"/>
      <c r="D186" s="404"/>
      <c r="E186" s="404"/>
      <c r="F186" s="593"/>
      <c r="G186" s="593"/>
      <c r="H186" s="593"/>
      <c r="I186" s="593"/>
      <c r="J186" s="593"/>
      <c r="K186" s="593"/>
      <c r="L186" s="593"/>
      <c r="M186" s="594"/>
      <c r="N186" s="594"/>
    </row>
    <row r="187" spans="2:14" ht="18.75" x14ac:dyDescent="0.2">
      <c r="B187" s="404"/>
      <c r="C187" s="404"/>
      <c r="D187" s="404"/>
      <c r="E187" s="404"/>
      <c r="F187" s="593"/>
      <c r="G187" s="593"/>
      <c r="H187" s="593"/>
      <c r="I187" s="593"/>
      <c r="J187" s="593"/>
      <c r="K187" s="593"/>
      <c r="L187" s="593"/>
      <c r="M187" s="594"/>
      <c r="N187" s="594"/>
    </row>
    <row r="188" spans="2:14" ht="18.75" x14ac:dyDescent="0.2">
      <c r="B188" s="404"/>
      <c r="C188" s="404"/>
      <c r="D188" s="404"/>
      <c r="E188" s="404"/>
      <c r="F188" s="593"/>
      <c r="G188" s="593"/>
      <c r="H188" s="593"/>
      <c r="I188" s="593"/>
      <c r="J188" s="593"/>
      <c r="K188" s="593"/>
      <c r="L188" s="593"/>
      <c r="M188" s="594"/>
      <c r="N188" s="594"/>
    </row>
    <row r="189" spans="2:14" ht="18.75" x14ac:dyDescent="0.2">
      <c r="B189" s="404"/>
      <c r="C189" s="404"/>
      <c r="D189" s="404"/>
      <c r="E189" s="404"/>
      <c r="F189" s="593"/>
      <c r="G189" s="593"/>
      <c r="H189" s="593"/>
      <c r="I189" s="593"/>
      <c r="J189" s="593"/>
      <c r="K189" s="593"/>
      <c r="L189" s="593"/>
      <c r="M189" s="594"/>
      <c r="N189" s="594"/>
    </row>
    <row r="190" spans="2:14" ht="18.75" x14ac:dyDescent="0.2">
      <c r="B190" s="404"/>
      <c r="C190" s="404"/>
      <c r="D190" s="404"/>
      <c r="E190" s="404"/>
      <c r="F190" s="593"/>
      <c r="G190" s="593"/>
      <c r="H190" s="593"/>
      <c r="I190" s="593"/>
      <c r="J190" s="593"/>
      <c r="K190" s="593"/>
      <c r="L190" s="593"/>
      <c r="M190" s="594"/>
      <c r="N190" s="594"/>
    </row>
    <row r="191" spans="2:14" ht="18.75" x14ac:dyDescent="0.2">
      <c r="B191" s="404"/>
      <c r="C191" s="404"/>
      <c r="D191" s="404"/>
      <c r="E191" s="404"/>
      <c r="F191" s="593"/>
      <c r="G191" s="593"/>
      <c r="H191" s="593"/>
      <c r="I191" s="593"/>
      <c r="J191" s="593"/>
      <c r="K191" s="593"/>
      <c r="L191" s="593"/>
      <c r="M191" s="594"/>
      <c r="N191" s="594"/>
    </row>
    <row r="192" spans="2:14" ht="18.75" x14ac:dyDescent="0.2">
      <c r="B192" s="404"/>
      <c r="C192" s="404"/>
      <c r="D192" s="404"/>
      <c r="E192" s="404"/>
      <c r="F192" s="593"/>
      <c r="G192" s="593"/>
      <c r="H192" s="593"/>
      <c r="I192" s="593"/>
      <c r="J192" s="593"/>
      <c r="K192" s="593"/>
      <c r="L192" s="593"/>
      <c r="M192" s="594"/>
      <c r="N192" s="594"/>
    </row>
    <row r="193" spans="2:14" ht="18.75" x14ac:dyDescent="0.2">
      <c r="B193" s="404"/>
      <c r="C193" s="404"/>
      <c r="D193" s="404"/>
      <c r="E193" s="404"/>
      <c r="F193" s="593"/>
      <c r="G193" s="593"/>
      <c r="H193" s="593"/>
      <c r="I193" s="593"/>
      <c r="J193" s="593"/>
      <c r="K193" s="593"/>
      <c r="L193" s="593"/>
      <c r="M193" s="594"/>
      <c r="N193" s="594"/>
    </row>
    <row r="194" spans="2:14" ht="18.75" x14ac:dyDescent="0.2">
      <c r="B194" s="404"/>
      <c r="C194" s="404"/>
      <c r="D194" s="404"/>
      <c r="E194" s="404"/>
      <c r="F194" s="593"/>
      <c r="G194" s="593"/>
      <c r="H194" s="593"/>
      <c r="I194" s="593"/>
      <c r="J194" s="593"/>
      <c r="K194" s="593"/>
      <c r="L194" s="593"/>
      <c r="M194" s="594"/>
      <c r="N194" s="594"/>
    </row>
    <row r="195" spans="2:14" ht="18.75" x14ac:dyDescent="0.2">
      <c r="B195" s="404"/>
      <c r="C195" s="404"/>
      <c r="D195" s="404"/>
      <c r="E195" s="404"/>
      <c r="F195" s="593"/>
      <c r="G195" s="593"/>
      <c r="H195" s="593"/>
      <c r="I195" s="593"/>
      <c r="J195" s="593"/>
      <c r="K195" s="593"/>
      <c r="L195" s="593"/>
      <c r="M195" s="594"/>
      <c r="N195" s="594"/>
    </row>
    <row r="196" spans="2:14" ht="18.75" x14ac:dyDescent="0.2">
      <c r="B196" s="404"/>
      <c r="C196" s="404"/>
      <c r="D196" s="404"/>
      <c r="E196" s="404"/>
      <c r="F196" s="593"/>
      <c r="G196" s="593"/>
      <c r="H196" s="593"/>
      <c r="I196" s="593"/>
      <c r="J196" s="593"/>
      <c r="K196" s="593"/>
      <c r="L196" s="593"/>
      <c r="M196" s="594"/>
      <c r="N196" s="594"/>
    </row>
    <row r="197" spans="2:14" ht="18.75" x14ac:dyDescent="0.2">
      <c r="B197" s="404"/>
      <c r="C197" s="404"/>
      <c r="D197" s="404"/>
      <c r="E197" s="404"/>
      <c r="F197" s="593"/>
      <c r="G197" s="593"/>
      <c r="H197" s="593"/>
      <c r="I197" s="593"/>
      <c r="J197" s="593"/>
      <c r="K197" s="593"/>
      <c r="L197" s="593"/>
      <c r="M197" s="594"/>
      <c r="N197" s="594"/>
    </row>
    <row r="198" spans="2:14" ht="18.75" x14ac:dyDescent="0.2">
      <c r="B198" s="404"/>
      <c r="C198" s="404"/>
      <c r="D198" s="404"/>
      <c r="E198" s="404"/>
      <c r="F198" s="593"/>
      <c r="G198" s="593"/>
      <c r="H198" s="593"/>
      <c r="I198" s="593"/>
      <c r="J198" s="593"/>
      <c r="K198" s="593"/>
      <c r="L198" s="593"/>
      <c r="M198" s="594"/>
      <c r="N198" s="594"/>
    </row>
    <row r="199" spans="2:14" ht="18.75" x14ac:dyDescent="0.2">
      <c r="B199" s="404"/>
      <c r="C199" s="404"/>
      <c r="D199" s="404"/>
      <c r="E199" s="404"/>
      <c r="F199" s="593"/>
      <c r="G199" s="593"/>
      <c r="H199" s="593"/>
      <c r="I199" s="593"/>
      <c r="J199" s="593"/>
      <c r="K199" s="593"/>
      <c r="L199" s="593"/>
      <c r="M199" s="594"/>
      <c r="N199" s="594"/>
    </row>
    <row r="200" spans="2:14" ht="18.75" x14ac:dyDescent="0.2">
      <c r="B200" s="404"/>
      <c r="C200" s="404"/>
      <c r="D200" s="404"/>
      <c r="E200" s="404"/>
      <c r="F200" s="593"/>
      <c r="G200" s="593"/>
      <c r="H200" s="593"/>
      <c r="I200" s="593"/>
      <c r="J200" s="593"/>
      <c r="K200" s="593"/>
      <c r="L200" s="593"/>
      <c r="M200" s="594"/>
      <c r="N200" s="594"/>
    </row>
    <row r="201" spans="2:14" ht="18.75" x14ac:dyDescent="0.2">
      <c r="B201" s="404"/>
      <c r="C201" s="404"/>
      <c r="D201" s="404"/>
      <c r="E201" s="404"/>
      <c r="F201" s="593"/>
      <c r="G201" s="593"/>
      <c r="H201" s="593"/>
      <c r="I201" s="593"/>
      <c r="J201" s="593"/>
      <c r="K201" s="593"/>
      <c r="L201" s="593"/>
      <c r="M201" s="594"/>
      <c r="N201" s="594"/>
    </row>
    <row r="202" spans="2:14" ht="18.75" x14ac:dyDescent="0.2">
      <c r="B202" s="404"/>
      <c r="C202" s="404"/>
      <c r="D202" s="404"/>
      <c r="E202" s="404"/>
      <c r="F202" s="593"/>
      <c r="G202" s="593"/>
      <c r="H202" s="593"/>
      <c r="I202" s="593"/>
      <c r="J202" s="593"/>
      <c r="K202" s="593"/>
      <c r="L202" s="593"/>
      <c r="M202" s="594"/>
      <c r="N202" s="594"/>
    </row>
    <row r="217" spans="2:14" x14ac:dyDescent="0.2">
      <c r="B217" s="596"/>
      <c r="C217" s="404"/>
      <c r="D217" s="404"/>
      <c r="E217" s="404"/>
      <c r="F217" s="404"/>
      <c r="G217" s="404"/>
      <c r="H217" s="404"/>
      <c r="I217" s="404"/>
      <c r="J217" s="404"/>
      <c r="K217" s="404"/>
      <c r="L217" s="404"/>
      <c r="M217" s="520"/>
      <c r="N217" s="520"/>
    </row>
    <row r="218" spans="2:14" x14ac:dyDescent="0.2">
      <c r="B218" s="596"/>
      <c r="C218" s="404"/>
      <c r="D218" s="404"/>
      <c r="E218" s="404"/>
      <c r="F218" s="404"/>
      <c r="G218" s="404"/>
      <c r="H218" s="404"/>
      <c r="I218" s="404"/>
      <c r="J218" s="404"/>
      <c r="K218" s="404"/>
      <c r="L218" s="404"/>
      <c r="M218" s="520"/>
      <c r="N218" s="520"/>
    </row>
    <row r="219" spans="2:14" x14ac:dyDescent="0.2">
      <c r="B219" s="596"/>
      <c r="C219" s="404"/>
      <c r="D219" s="404"/>
      <c r="E219" s="404"/>
      <c r="F219" s="404"/>
      <c r="G219" s="404"/>
      <c r="H219" s="404"/>
      <c r="I219" s="404"/>
      <c r="J219" s="404"/>
      <c r="K219" s="404"/>
      <c r="L219" s="404"/>
      <c r="M219" s="520"/>
      <c r="N219" s="520"/>
    </row>
    <row r="220" spans="2:14" x14ac:dyDescent="0.2">
      <c r="B220" s="596"/>
      <c r="C220" s="404"/>
      <c r="D220" s="404"/>
      <c r="E220" s="404"/>
      <c r="F220" s="404"/>
      <c r="G220" s="404"/>
      <c r="H220" s="404"/>
      <c r="I220" s="404"/>
      <c r="J220" s="404"/>
      <c r="K220" s="404"/>
      <c r="L220" s="404"/>
      <c r="M220" s="520"/>
      <c r="N220" s="520"/>
    </row>
    <row r="221" spans="2:14" x14ac:dyDescent="0.2">
      <c r="B221" s="596"/>
      <c r="C221" s="404"/>
      <c r="D221" s="404"/>
      <c r="E221" s="404"/>
      <c r="F221" s="404"/>
      <c r="G221" s="404"/>
      <c r="H221" s="404"/>
      <c r="I221" s="404"/>
      <c r="J221" s="404"/>
      <c r="K221" s="404"/>
      <c r="L221" s="404"/>
      <c r="M221" s="520"/>
      <c r="N221" s="520"/>
    </row>
    <row r="222" spans="2:14" x14ac:dyDescent="0.2">
      <c r="B222" s="596"/>
      <c r="C222" s="404"/>
      <c r="D222" s="404"/>
      <c r="E222" s="404"/>
      <c r="F222" s="404"/>
      <c r="G222" s="404"/>
      <c r="H222" s="404"/>
      <c r="I222" s="404"/>
      <c r="J222" s="404"/>
      <c r="K222" s="404"/>
      <c r="L222" s="404"/>
      <c r="M222" s="520"/>
      <c r="N222" s="520"/>
    </row>
    <row r="223" spans="2:14" x14ac:dyDescent="0.2">
      <c r="B223" s="596"/>
      <c r="C223" s="404"/>
      <c r="D223" s="404"/>
      <c r="E223" s="404"/>
      <c r="F223" s="404"/>
      <c r="G223" s="404"/>
      <c r="H223" s="404"/>
      <c r="I223" s="404"/>
      <c r="J223" s="404"/>
      <c r="K223" s="404"/>
      <c r="L223" s="404"/>
      <c r="M223" s="520"/>
      <c r="N223" s="520"/>
    </row>
    <row r="224" spans="2:14" x14ac:dyDescent="0.2">
      <c r="B224" s="596"/>
      <c r="C224" s="404"/>
      <c r="D224" s="404"/>
      <c r="E224" s="404"/>
      <c r="F224" s="404"/>
      <c r="G224" s="404"/>
      <c r="H224" s="404"/>
      <c r="I224" s="404"/>
      <c r="J224" s="404"/>
      <c r="K224" s="404"/>
      <c r="L224" s="404"/>
      <c r="M224" s="520"/>
      <c r="N224" s="520"/>
    </row>
    <row r="225" spans="2:14" x14ac:dyDescent="0.2">
      <c r="B225" s="596"/>
      <c r="C225" s="404"/>
      <c r="D225" s="404"/>
      <c r="E225" s="404"/>
      <c r="F225" s="404"/>
      <c r="G225" s="404"/>
      <c r="H225" s="404"/>
      <c r="I225" s="404"/>
      <c r="J225" s="404"/>
      <c r="K225" s="404"/>
      <c r="L225" s="404"/>
      <c r="M225" s="520"/>
      <c r="N225" s="520"/>
    </row>
    <row r="226" spans="2:14" x14ac:dyDescent="0.2">
      <c r="B226" s="596"/>
      <c r="C226" s="404"/>
      <c r="D226" s="404"/>
      <c r="E226" s="404"/>
      <c r="F226" s="404"/>
      <c r="G226" s="404"/>
      <c r="H226" s="404"/>
      <c r="I226" s="404"/>
      <c r="J226" s="404"/>
      <c r="K226" s="404"/>
      <c r="L226" s="404"/>
      <c r="M226" s="520"/>
      <c r="N226" s="520"/>
    </row>
    <row r="227" spans="2:14" x14ac:dyDescent="0.2">
      <c r="B227" s="596"/>
      <c r="C227" s="404"/>
      <c r="D227" s="404"/>
      <c r="E227" s="404"/>
      <c r="F227" s="404"/>
      <c r="G227" s="404"/>
      <c r="H227" s="404"/>
      <c r="I227" s="404"/>
      <c r="J227" s="404"/>
      <c r="K227" s="404"/>
      <c r="L227" s="404"/>
      <c r="M227" s="520"/>
      <c r="N227" s="520"/>
    </row>
    <row r="228" spans="2:14" x14ac:dyDescent="0.2">
      <c r="B228" s="596"/>
      <c r="C228" s="404"/>
      <c r="D228" s="404"/>
      <c r="E228" s="404"/>
      <c r="F228" s="404"/>
      <c r="G228" s="404"/>
      <c r="H228" s="404"/>
      <c r="I228" s="404"/>
      <c r="J228" s="404"/>
      <c r="K228" s="404"/>
      <c r="L228" s="404"/>
      <c r="M228" s="520"/>
      <c r="N228" s="520"/>
    </row>
    <row r="229" spans="2:14" x14ac:dyDescent="0.2">
      <c r="B229" s="596"/>
      <c r="C229" s="404"/>
      <c r="D229" s="404"/>
      <c r="E229" s="404"/>
      <c r="F229" s="404"/>
      <c r="G229" s="404"/>
      <c r="H229" s="404"/>
      <c r="I229" s="404"/>
      <c r="J229" s="404"/>
      <c r="K229" s="404"/>
      <c r="L229" s="404"/>
      <c r="M229" s="520"/>
      <c r="N229" s="520"/>
    </row>
    <row r="230" spans="2:14" x14ac:dyDescent="0.2">
      <c r="B230" s="596"/>
      <c r="C230" s="404"/>
      <c r="D230" s="404"/>
      <c r="E230" s="404"/>
      <c r="F230" s="404"/>
      <c r="G230" s="404"/>
      <c r="H230" s="404"/>
      <c r="I230" s="404"/>
      <c r="J230" s="404"/>
      <c r="K230" s="404"/>
      <c r="L230" s="404"/>
      <c r="M230" s="520"/>
      <c r="N230" s="520"/>
    </row>
    <row r="231" spans="2:14" x14ac:dyDescent="0.2">
      <c r="B231" s="596"/>
      <c r="C231" s="404"/>
      <c r="D231" s="404"/>
      <c r="E231" s="404"/>
      <c r="F231" s="404"/>
      <c r="G231" s="404"/>
      <c r="H231" s="404"/>
      <c r="I231" s="404"/>
      <c r="J231" s="404"/>
      <c r="K231" s="404"/>
      <c r="L231" s="404"/>
      <c r="M231" s="520"/>
      <c r="N231" s="520"/>
    </row>
    <row r="232" spans="2:14" x14ac:dyDescent="0.2">
      <c r="B232" s="596"/>
      <c r="C232" s="404"/>
      <c r="D232" s="404"/>
      <c r="E232" s="404"/>
      <c r="F232" s="404"/>
      <c r="G232" s="404"/>
      <c r="H232" s="404"/>
      <c r="I232" s="404"/>
      <c r="J232" s="404"/>
      <c r="K232" s="404"/>
      <c r="L232" s="404"/>
      <c r="M232" s="520"/>
      <c r="N232" s="520"/>
    </row>
    <row r="233" spans="2:14" x14ac:dyDescent="0.2">
      <c r="B233" s="596"/>
      <c r="C233" s="404"/>
      <c r="D233" s="404"/>
      <c r="E233" s="404"/>
      <c r="F233" s="404"/>
      <c r="G233" s="404"/>
      <c r="H233" s="404"/>
      <c r="I233" s="404"/>
      <c r="J233" s="404"/>
      <c r="K233" s="404"/>
      <c r="L233" s="404"/>
      <c r="M233" s="520"/>
      <c r="N233" s="520"/>
    </row>
    <row r="234" spans="2:14" x14ac:dyDescent="0.2">
      <c r="B234" s="596"/>
      <c r="C234" s="404"/>
      <c r="D234" s="404"/>
      <c r="E234" s="404"/>
      <c r="F234" s="404"/>
      <c r="G234" s="404"/>
      <c r="H234" s="404"/>
      <c r="I234" s="404"/>
      <c r="J234" s="404"/>
      <c r="K234" s="404"/>
      <c r="L234" s="404"/>
      <c r="M234" s="520"/>
      <c r="N234" s="520"/>
    </row>
    <row r="235" spans="2:14" x14ac:dyDescent="0.2">
      <c r="B235" s="596"/>
      <c r="C235" s="404"/>
      <c r="D235" s="404"/>
      <c r="E235" s="404"/>
      <c r="F235" s="404"/>
      <c r="G235" s="404"/>
      <c r="H235" s="404"/>
      <c r="I235" s="404"/>
      <c r="J235" s="404"/>
      <c r="K235" s="404"/>
      <c r="L235" s="404"/>
      <c r="M235" s="520"/>
      <c r="N235" s="520"/>
    </row>
    <row r="236" spans="2:14" x14ac:dyDescent="0.2">
      <c r="B236" s="596"/>
      <c r="C236" s="404"/>
      <c r="D236" s="404"/>
      <c r="E236" s="404"/>
      <c r="F236" s="404"/>
      <c r="G236" s="404"/>
      <c r="H236" s="404"/>
      <c r="I236" s="404"/>
      <c r="J236" s="404"/>
      <c r="K236" s="404"/>
      <c r="L236" s="404"/>
      <c r="M236" s="520"/>
      <c r="N236" s="520"/>
    </row>
    <row r="237" spans="2:14" x14ac:dyDescent="0.2">
      <c r="B237" s="596"/>
      <c r="C237" s="404"/>
      <c r="D237" s="404"/>
      <c r="E237" s="404"/>
      <c r="F237" s="404"/>
      <c r="G237" s="404"/>
      <c r="H237" s="404"/>
      <c r="I237" s="404"/>
      <c r="J237" s="404"/>
      <c r="K237" s="404"/>
      <c r="L237" s="404"/>
      <c r="M237" s="520"/>
      <c r="N237" s="520"/>
    </row>
    <row r="238" spans="2:14" x14ac:dyDescent="0.2">
      <c r="B238" s="596"/>
      <c r="C238" s="404"/>
      <c r="D238" s="404"/>
      <c r="E238" s="404"/>
      <c r="F238" s="404"/>
      <c r="G238" s="404"/>
      <c r="H238" s="404"/>
      <c r="I238" s="404"/>
      <c r="J238" s="404"/>
      <c r="K238" s="404"/>
      <c r="L238" s="404"/>
      <c r="M238" s="520"/>
      <c r="N238" s="520"/>
    </row>
    <row r="239" spans="2:14" x14ac:dyDescent="0.2">
      <c r="B239" s="596"/>
      <c r="C239" s="404"/>
      <c r="D239" s="404"/>
      <c r="E239" s="404"/>
      <c r="F239" s="404"/>
      <c r="G239" s="404"/>
      <c r="H239" s="404"/>
      <c r="I239" s="404"/>
      <c r="J239" s="404"/>
      <c r="K239" s="404"/>
      <c r="L239" s="404"/>
      <c r="M239" s="520"/>
      <c r="N239" s="520"/>
    </row>
    <row r="240" spans="2:14" x14ac:dyDescent="0.2">
      <c r="B240" s="596"/>
      <c r="C240" s="404"/>
      <c r="D240" s="404"/>
      <c r="E240" s="404"/>
      <c r="F240" s="404"/>
      <c r="G240" s="404"/>
      <c r="H240" s="404"/>
      <c r="I240" s="404"/>
      <c r="J240" s="404"/>
      <c r="K240" s="404"/>
      <c r="L240" s="404"/>
      <c r="M240" s="520"/>
      <c r="N240" s="520"/>
    </row>
    <row r="241" spans="2:14" x14ac:dyDescent="0.2">
      <c r="B241" s="596"/>
      <c r="C241" s="404"/>
      <c r="D241" s="404"/>
      <c r="E241" s="404"/>
      <c r="F241" s="404"/>
      <c r="G241" s="404"/>
      <c r="H241" s="404"/>
      <c r="I241" s="404"/>
      <c r="J241" s="404"/>
      <c r="K241" s="404"/>
      <c r="L241" s="404"/>
      <c r="M241" s="520"/>
      <c r="N241" s="520"/>
    </row>
    <row r="242" spans="2:14" x14ac:dyDescent="0.2">
      <c r="B242" s="596"/>
      <c r="C242" s="404"/>
      <c r="D242" s="404"/>
      <c r="E242" s="404"/>
      <c r="F242" s="404"/>
      <c r="G242" s="404"/>
      <c r="H242" s="404"/>
      <c r="I242" s="404"/>
      <c r="J242" s="404"/>
      <c r="K242" s="404"/>
      <c r="L242" s="404"/>
      <c r="M242" s="520"/>
      <c r="N242" s="520"/>
    </row>
    <row r="243" spans="2:14" x14ac:dyDescent="0.2">
      <c r="B243" s="596"/>
      <c r="C243" s="404"/>
      <c r="D243" s="404"/>
      <c r="E243" s="404"/>
      <c r="F243" s="404"/>
      <c r="G243" s="404"/>
      <c r="H243" s="404"/>
      <c r="I243" s="404"/>
      <c r="J243" s="404"/>
      <c r="K243" s="404"/>
      <c r="L243" s="404"/>
      <c r="M243" s="520"/>
      <c r="N243" s="520"/>
    </row>
  </sheetData>
  <mergeCells count="20">
    <mergeCell ref="D172:G172"/>
    <mergeCell ref="G8:G11"/>
    <mergeCell ref="H8:H11"/>
    <mergeCell ref="I8:I11"/>
    <mergeCell ref="J8:M8"/>
    <mergeCell ref="G1:J1"/>
    <mergeCell ref="A5:N5"/>
    <mergeCell ref="A6:C6"/>
    <mergeCell ref="A7:C7"/>
    <mergeCell ref="A8:A11"/>
    <mergeCell ref="B8:B11"/>
    <mergeCell ref="C8:C11"/>
    <mergeCell ref="D8:D11"/>
    <mergeCell ref="E8:E11"/>
    <mergeCell ref="F8:F11"/>
    <mergeCell ref="N8:N11"/>
    <mergeCell ref="J9:J11"/>
    <mergeCell ref="K9:K11"/>
    <mergeCell ref="L9:L11"/>
    <mergeCell ref="M9:M11"/>
  </mergeCells>
  <printOptions horizontalCentered="1"/>
  <pageMargins left="0.78740157480314965" right="0.39370078740157483" top="1.1811023622047245" bottom="0.39370078740157483" header="0.23622047244094491" footer="0.11811023622047245"/>
  <pageSetup paperSize="9" scale="45" fitToHeight="4" orientation="landscape" r:id="rId1"/>
  <headerFooter differentFirst="1" alignWithMargins="0">
    <oddHeader>&amp;C&amp;"Times New Roman,полужирный"&amp;14&amp;P&amp;R
&amp;"Times New Roman,полужирный"&amp;14Продовження додатка 6</oddHeader>
  </headerFooter>
  <rowBreaks count="9" manualBreakCount="9">
    <brk id="28" max="16383" man="1"/>
    <brk id="42" max="16383" man="1"/>
    <brk id="62" max="16383" man="1"/>
    <brk id="93" max="16383" man="1"/>
    <brk id="114" max="16383" man="1"/>
    <brk id="129" max="16383" man="1"/>
    <brk id="145" max="16383" man="1"/>
    <brk id="155" max="16383" man="1"/>
    <brk id="1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opLeftCell="A4" workbookViewId="0">
      <selection activeCell="H13" sqref="H13"/>
    </sheetView>
  </sheetViews>
  <sheetFormatPr defaultRowHeight="12.75" x14ac:dyDescent="0.2"/>
  <cols>
    <col min="1" max="1" width="8" style="1" customWidth="1"/>
    <col min="2" max="2" width="7.5703125" style="1" customWidth="1"/>
    <col min="3" max="3" width="6.85546875" style="1" customWidth="1"/>
    <col min="4" max="4" width="40.7109375" style="1" customWidth="1"/>
    <col min="5" max="5" width="35.7109375" style="1" customWidth="1"/>
    <col min="6" max="6" width="15.140625" style="1" customWidth="1"/>
    <col min="7" max="7" width="12" style="1" customWidth="1"/>
    <col min="8" max="8" width="11" style="1" customWidth="1"/>
    <col min="9" max="9" width="9.28515625" style="1" customWidth="1"/>
    <col min="10" max="10" width="8.85546875" style="1" customWidth="1"/>
    <col min="11" max="16384" width="9.140625" style="1"/>
  </cols>
  <sheetData>
    <row r="1" spans="1:10" x14ac:dyDescent="0.2">
      <c r="G1" s="1" t="s">
        <v>0</v>
      </c>
    </row>
    <row r="2" spans="1:10" x14ac:dyDescent="0.2">
      <c r="G2" s="1" t="s">
        <v>185</v>
      </c>
    </row>
    <row r="3" spans="1:10" x14ac:dyDescent="0.2">
      <c r="G3" s="1" t="s">
        <v>186</v>
      </c>
    </row>
    <row r="4" spans="1:10" x14ac:dyDescent="0.2">
      <c r="G4" s="1" t="s">
        <v>187</v>
      </c>
    </row>
    <row r="5" spans="1:10" x14ac:dyDescent="0.2">
      <c r="A5" s="850" t="s">
        <v>676</v>
      </c>
      <c r="B5" s="851"/>
      <c r="C5" s="851"/>
      <c r="D5" s="851"/>
      <c r="E5" s="851"/>
      <c r="F5" s="851"/>
      <c r="G5" s="851"/>
      <c r="H5" s="851"/>
      <c r="I5" s="851"/>
      <c r="J5" s="851"/>
    </row>
    <row r="6" spans="1:10" x14ac:dyDescent="0.2">
      <c r="A6" s="733" t="s">
        <v>1</v>
      </c>
    </row>
    <row r="7" spans="1:10" ht="13.5" thickBot="1" x14ac:dyDescent="0.25">
      <c r="A7" s="1" t="s">
        <v>2</v>
      </c>
      <c r="J7" s="2" t="s">
        <v>3</v>
      </c>
    </row>
    <row r="8" spans="1:10" x14ac:dyDescent="0.2">
      <c r="A8" s="852" t="s">
        <v>4</v>
      </c>
      <c r="B8" s="854" t="s">
        <v>5</v>
      </c>
      <c r="C8" s="854" t="s">
        <v>6</v>
      </c>
      <c r="D8" s="856" t="s">
        <v>7</v>
      </c>
      <c r="E8" s="856" t="s">
        <v>8</v>
      </c>
      <c r="F8" s="854" t="s">
        <v>9</v>
      </c>
      <c r="G8" s="857" t="s">
        <v>10</v>
      </c>
      <c r="H8" s="856" t="s">
        <v>11</v>
      </c>
      <c r="I8" s="856" t="s">
        <v>12</v>
      </c>
      <c r="J8" s="859"/>
    </row>
    <row r="9" spans="1:10" ht="126.75" customHeight="1" x14ac:dyDescent="0.2">
      <c r="A9" s="853"/>
      <c r="B9" s="855"/>
      <c r="C9" s="855"/>
      <c r="D9" s="855"/>
      <c r="E9" s="855"/>
      <c r="F9" s="855"/>
      <c r="G9" s="858"/>
      <c r="H9" s="855"/>
      <c r="I9" s="3" t="s">
        <v>13</v>
      </c>
      <c r="J9" s="12" t="s">
        <v>14</v>
      </c>
    </row>
    <row r="10" spans="1:10" x14ac:dyDescent="0.2">
      <c r="A10" s="13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14">
        <v>10</v>
      </c>
    </row>
    <row r="11" spans="1:10" ht="25.5" x14ac:dyDescent="0.2">
      <c r="A11" s="15" t="s">
        <v>15</v>
      </c>
      <c r="B11" s="6" t="s">
        <v>16</v>
      </c>
      <c r="C11" s="6" t="s">
        <v>16</v>
      </c>
      <c r="D11" s="6" t="s">
        <v>17</v>
      </c>
      <c r="E11" s="6" t="s">
        <v>16</v>
      </c>
      <c r="F11" s="6" t="s">
        <v>16</v>
      </c>
      <c r="G11" s="7">
        <v>10991366</v>
      </c>
      <c r="H11" s="8">
        <v>10752066</v>
      </c>
      <c r="I11" s="8">
        <v>239300</v>
      </c>
      <c r="J11" s="16">
        <v>100000</v>
      </c>
    </row>
    <row r="12" spans="1:10" ht="63.75" x14ac:dyDescent="0.2">
      <c r="A12" s="17" t="s">
        <v>18</v>
      </c>
      <c r="B12" s="9" t="s">
        <v>19</v>
      </c>
      <c r="C12" s="9" t="s">
        <v>20</v>
      </c>
      <c r="D12" s="9" t="s">
        <v>21</v>
      </c>
      <c r="E12" s="9" t="s">
        <v>22</v>
      </c>
      <c r="F12" s="9" t="s">
        <v>23</v>
      </c>
      <c r="G12" s="10">
        <f>H12+I12</f>
        <v>114600</v>
      </c>
      <c r="H12" s="11">
        <v>114600</v>
      </c>
      <c r="I12" s="11">
        <v>0</v>
      </c>
      <c r="J12" s="18">
        <v>0</v>
      </c>
    </row>
    <row r="13" spans="1:10" ht="51" x14ac:dyDescent="0.2">
      <c r="A13" s="17" t="s">
        <v>24</v>
      </c>
      <c r="B13" s="9" t="s">
        <v>25</v>
      </c>
      <c r="C13" s="9" t="s">
        <v>26</v>
      </c>
      <c r="D13" s="9" t="s">
        <v>27</v>
      </c>
      <c r="E13" s="9" t="s">
        <v>22</v>
      </c>
      <c r="F13" s="9" t="s">
        <v>23</v>
      </c>
      <c r="G13" s="10">
        <f t="shared" ref="G13:G62" si="0">H13+I13</f>
        <v>278000</v>
      </c>
      <c r="H13" s="11">
        <v>278000</v>
      </c>
      <c r="I13" s="11">
        <v>0</v>
      </c>
      <c r="J13" s="18">
        <v>0</v>
      </c>
    </row>
    <row r="14" spans="1:10" ht="51" x14ac:dyDescent="0.2">
      <c r="A14" s="17" t="s">
        <v>28</v>
      </c>
      <c r="B14" s="9" t="s">
        <v>29</v>
      </c>
      <c r="C14" s="9" t="s">
        <v>30</v>
      </c>
      <c r="D14" s="9" t="s">
        <v>31</v>
      </c>
      <c r="E14" s="9" t="s">
        <v>32</v>
      </c>
      <c r="F14" s="9" t="s">
        <v>33</v>
      </c>
      <c r="G14" s="10">
        <f t="shared" si="0"/>
        <v>12000</v>
      </c>
      <c r="H14" s="11">
        <v>12000</v>
      </c>
      <c r="I14" s="11">
        <v>0</v>
      </c>
      <c r="J14" s="18">
        <v>0</v>
      </c>
    </row>
    <row r="15" spans="1:10" ht="51" x14ac:dyDescent="0.2">
      <c r="A15" s="17" t="s">
        <v>34</v>
      </c>
      <c r="B15" s="9" t="s">
        <v>35</v>
      </c>
      <c r="C15" s="9" t="s">
        <v>36</v>
      </c>
      <c r="D15" s="9" t="s">
        <v>37</v>
      </c>
      <c r="E15" s="9" t="s">
        <v>32</v>
      </c>
      <c r="F15" s="9" t="s">
        <v>33</v>
      </c>
      <c r="G15" s="10">
        <f t="shared" si="0"/>
        <v>60000</v>
      </c>
      <c r="H15" s="11">
        <v>0</v>
      </c>
      <c r="I15" s="11">
        <v>60000</v>
      </c>
      <c r="J15" s="18">
        <v>0</v>
      </c>
    </row>
    <row r="16" spans="1:10" ht="51" x14ac:dyDescent="0.2">
      <c r="A16" s="17" t="s">
        <v>38</v>
      </c>
      <c r="B16" s="9" t="s">
        <v>39</v>
      </c>
      <c r="C16" s="9" t="s">
        <v>40</v>
      </c>
      <c r="D16" s="9" t="s">
        <v>41</v>
      </c>
      <c r="E16" s="9" t="s">
        <v>32</v>
      </c>
      <c r="F16" s="9" t="s">
        <v>33</v>
      </c>
      <c r="G16" s="10">
        <f t="shared" si="0"/>
        <v>23000</v>
      </c>
      <c r="H16" s="11">
        <v>23000</v>
      </c>
      <c r="I16" s="11">
        <v>0</v>
      </c>
      <c r="J16" s="18">
        <v>0</v>
      </c>
    </row>
    <row r="17" spans="1:10" ht="38.25" x14ac:dyDescent="0.2">
      <c r="A17" s="17" t="s">
        <v>42</v>
      </c>
      <c r="B17" s="9" t="s">
        <v>43</v>
      </c>
      <c r="C17" s="9" t="s">
        <v>40</v>
      </c>
      <c r="D17" s="9" t="s">
        <v>44</v>
      </c>
      <c r="E17" s="9" t="s">
        <v>45</v>
      </c>
      <c r="F17" s="9" t="s">
        <v>46</v>
      </c>
      <c r="G17" s="10">
        <f t="shared" si="0"/>
        <v>20000</v>
      </c>
      <c r="H17" s="11">
        <v>20000</v>
      </c>
      <c r="I17" s="11">
        <v>0</v>
      </c>
      <c r="J17" s="18">
        <v>0</v>
      </c>
    </row>
    <row r="18" spans="1:10" ht="63.75" x14ac:dyDescent="0.2">
      <c r="A18" s="17" t="s">
        <v>47</v>
      </c>
      <c r="B18" s="9" t="s">
        <v>48</v>
      </c>
      <c r="C18" s="9" t="s">
        <v>40</v>
      </c>
      <c r="D18" s="9" t="s">
        <v>49</v>
      </c>
      <c r="E18" s="9" t="s">
        <v>50</v>
      </c>
      <c r="F18" s="9" t="s">
        <v>51</v>
      </c>
      <c r="G18" s="10">
        <f t="shared" si="0"/>
        <v>195000</v>
      </c>
      <c r="H18" s="11">
        <v>195000</v>
      </c>
      <c r="I18" s="11">
        <v>0</v>
      </c>
      <c r="J18" s="18">
        <v>0</v>
      </c>
    </row>
    <row r="19" spans="1:10" ht="76.5" x14ac:dyDescent="0.2">
      <c r="A19" s="17" t="s">
        <v>52</v>
      </c>
      <c r="B19" s="9" t="s">
        <v>53</v>
      </c>
      <c r="C19" s="9" t="s">
        <v>54</v>
      </c>
      <c r="D19" s="9" t="s">
        <v>55</v>
      </c>
      <c r="E19" s="9" t="s">
        <v>32</v>
      </c>
      <c r="F19" s="9" t="s">
        <v>33</v>
      </c>
      <c r="G19" s="10">
        <f t="shared" si="0"/>
        <v>43467</v>
      </c>
      <c r="H19" s="11">
        <v>43467</v>
      </c>
      <c r="I19" s="11">
        <v>0</v>
      </c>
      <c r="J19" s="18">
        <v>0</v>
      </c>
    </row>
    <row r="20" spans="1:10" ht="51" x14ac:dyDescent="0.2">
      <c r="A20" s="17" t="s">
        <v>56</v>
      </c>
      <c r="B20" s="9" t="s">
        <v>57</v>
      </c>
      <c r="C20" s="9" t="s">
        <v>58</v>
      </c>
      <c r="D20" s="9" t="s">
        <v>59</v>
      </c>
      <c r="E20" s="9" t="s">
        <v>32</v>
      </c>
      <c r="F20" s="9" t="s">
        <v>33</v>
      </c>
      <c r="G20" s="10">
        <f t="shared" si="0"/>
        <v>40500</v>
      </c>
      <c r="H20" s="11">
        <v>40500</v>
      </c>
      <c r="I20" s="11">
        <v>0</v>
      </c>
      <c r="J20" s="18">
        <v>0</v>
      </c>
    </row>
    <row r="21" spans="1:10" ht="51" x14ac:dyDescent="0.2">
      <c r="A21" s="17" t="s">
        <v>60</v>
      </c>
      <c r="B21" s="9" t="s">
        <v>61</v>
      </c>
      <c r="C21" s="9" t="s">
        <v>62</v>
      </c>
      <c r="D21" s="9" t="s">
        <v>63</v>
      </c>
      <c r="E21" s="9" t="s">
        <v>32</v>
      </c>
      <c r="F21" s="9" t="s">
        <v>33</v>
      </c>
      <c r="G21" s="10">
        <f t="shared" si="0"/>
        <v>300000</v>
      </c>
      <c r="H21" s="11">
        <v>300000</v>
      </c>
      <c r="I21" s="11">
        <v>0</v>
      </c>
      <c r="J21" s="18">
        <v>0</v>
      </c>
    </row>
    <row r="22" spans="1:10" ht="76.5" x14ac:dyDescent="0.2">
      <c r="A22" s="17" t="s">
        <v>64</v>
      </c>
      <c r="B22" s="9" t="s">
        <v>65</v>
      </c>
      <c r="C22" s="9" t="s">
        <v>66</v>
      </c>
      <c r="D22" s="9" t="s">
        <v>67</v>
      </c>
      <c r="E22" s="9" t="s">
        <v>68</v>
      </c>
      <c r="F22" s="9" t="s">
        <v>69</v>
      </c>
      <c r="G22" s="10">
        <f t="shared" si="0"/>
        <v>100000</v>
      </c>
      <c r="H22" s="11">
        <v>100000</v>
      </c>
      <c r="I22" s="11">
        <v>0</v>
      </c>
      <c r="J22" s="18">
        <v>0</v>
      </c>
    </row>
    <row r="23" spans="1:10" ht="51" x14ac:dyDescent="0.2">
      <c r="A23" s="17" t="s">
        <v>64</v>
      </c>
      <c r="B23" s="9" t="s">
        <v>65</v>
      </c>
      <c r="C23" s="9" t="s">
        <v>66</v>
      </c>
      <c r="D23" s="9" t="s">
        <v>67</v>
      </c>
      <c r="E23" s="9" t="s">
        <v>22</v>
      </c>
      <c r="F23" s="9" t="s">
        <v>23</v>
      </c>
      <c r="G23" s="10">
        <f t="shared" si="0"/>
        <v>70000</v>
      </c>
      <c r="H23" s="11">
        <v>70000</v>
      </c>
      <c r="I23" s="11">
        <v>0</v>
      </c>
      <c r="J23" s="18">
        <v>0</v>
      </c>
    </row>
    <row r="24" spans="1:10" ht="51" x14ac:dyDescent="0.2">
      <c r="A24" s="17" t="s">
        <v>64</v>
      </c>
      <c r="B24" s="9" t="s">
        <v>65</v>
      </c>
      <c r="C24" s="9" t="s">
        <v>66</v>
      </c>
      <c r="D24" s="9" t="s">
        <v>67</v>
      </c>
      <c r="E24" s="9" t="s">
        <v>32</v>
      </c>
      <c r="F24" s="9" t="s">
        <v>33</v>
      </c>
      <c r="G24" s="10">
        <f t="shared" si="0"/>
        <v>544000</v>
      </c>
      <c r="H24" s="11">
        <v>544000</v>
      </c>
      <c r="I24" s="11">
        <v>0</v>
      </c>
      <c r="J24" s="18">
        <v>0</v>
      </c>
    </row>
    <row r="25" spans="1:10" ht="38.25" x14ac:dyDescent="0.2">
      <c r="A25" s="17" t="s">
        <v>70</v>
      </c>
      <c r="B25" s="9" t="s">
        <v>71</v>
      </c>
      <c r="C25" s="9" t="s">
        <v>72</v>
      </c>
      <c r="D25" s="9" t="s">
        <v>73</v>
      </c>
      <c r="E25" s="9" t="s">
        <v>74</v>
      </c>
      <c r="F25" s="9" t="s">
        <v>75</v>
      </c>
      <c r="G25" s="10">
        <f t="shared" si="0"/>
        <v>400000</v>
      </c>
      <c r="H25" s="11">
        <v>400000</v>
      </c>
      <c r="I25" s="11">
        <v>0</v>
      </c>
      <c r="J25" s="18">
        <v>0</v>
      </c>
    </row>
    <row r="26" spans="1:10" ht="38.25" x14ac:dyDescent="0.2">
      <c r="A26" s="17" t="s">
        <v>76</v>
      </c>
      <c r="B26" s="9" t="s">
        <v>77</v>
      </c>
      <c r="C26" s="9" t="s">
        <v>72</v>
      </c>
      <c r="D26" s="9" t="s">
        <v>78</v>
      </c>
      <c r="E26" s="9" t="s">
        <v>74</v>
      </c>
      <c r="F26" s="9" t="s">
        <v>75</v>
      </c>
      <c r="G26" s="10">
        <f t="shared" si="0"/>
        <v>149500</v>
      </c>
      <c r="H26" s="11">
        <v>149500</v>
      </c>
      <c r="I26" s="11">
        <v>0</v>
      </c>
      <c r="J26" s="18">
        <v>0</v>
      </c>
    </row>
    <row r="27" spans="1:10" ht="38.25" x14ac:dyDescent="0.2">
      <c r="A27" s="17" t="s">
        <v>76</v>
      </c>
      <c r="B27" s="9" t="s">
        <v>77</v>
      </c>
      <c r="C27" s="9" t="s">
        <v>72</v>
      </c>
      <c r="D27" s="9" t="s">
        <v>78</v>
      </c>
      <c r="E27" s="9" t="s">
        <v>50</v>
      </c>
      <c r="F27" s="9" t="s">
        <v>51</v>
      </c>
      <c r="G27" s="10">
        <f t="shared" si="0"/>
        <v>24500</v>
      </c>
      <c r="H27" s="11">
        <v>24500</v>
      </c>
      <c r="I27" s="11">
        <v>0</v>
      </c>
      <c r="J27" s="18">
        <v>0</v>
      </c>
    </row>
    <row r="28" spans="1:10" ht="51" x14ac:dyDescent="0.2">
      <c r="A28" s="17" t="s">
        <v>76</v>
      </c>
      <c r="B28" s="9" t="s">
        <v>77</v>
      </c>
      <c r="C28" s="9" t="s">
        <v>72</v>
      </c>
      <c r="D28" s="9" t="s">
        <v>78</v>
      </c>
      <c r="E28" s="9" t="s">
        <v>22</v>
      </c>
      <c r="F28" s="9" t="s">
        <v>23</v>
      </c>
      <c r="G28" s="10">
        <f t="shared" si="0"/>
        <v>244500</v>
      </c>
      <c r="H28" s="11">
        <v>244500</v>
      </c>
      <c r="I28" s="11">
        <v>0</v>
      </c>
      <c r="J28" s="18">
        <v>0</v>
      </c>
    </row>
    <row r="29" spans="1:10" ht="38.25" x14ac:dyDescent="0.2">
      <c r="A29" s="17" t="s">
        <v>79</v>
      </c>
      <c r="B29" s="9" t="s">
        <v>80</v>
      </c>
      <c r="C29" s="9" t="s">
        <v>81</v>
      </c>
      <c r="D29" s="9" t="s">
        <v>82</v>
      </c>
      <c r="E29" s="9" t="s">
        <v>83</v>
      </c>
      <c r="F29" s="9" t="s">
        <v>84</v>
      </c>
      <c r="G29" s="10">
        <f t="shared" si="0"/>
        <v>50000</v>
      </c>
      <c r="H29" s="11">
        <v>50000</v>
      </c>
      <c r="I29" s="11">
        <v>0</v>
      </c>
      <c r="J29" s="18">
        <v>0</v>
      </c>
    </row>
    <row r="30" spans="1:10" ht="51" x14ac:dyDescent="0.2">
      <c r="A30" s="17" t="s">
        <v>85</v>
      </c>
      <c r="B30" s="9" t="s">
        <v>86</v>
      </c>
      <c r="C30" s="9" t="s">
        <v>81</v>
      </c>
      <c r="D30" s="9" t="s">
        <v>87</v>
      </c>
      <c r="E30" s="9" t="s">
        <v>22</v>
      </c>
      <c r="F30" s="9" t="s">
        <v>23</v>
      </c>
      <c r="G30" s="10">
        <f t="shared" si="0"/>
        <v>730000</v>
      </c>
      <c r="H30" s="11">
        <v>730000</v>
      </c>
      <c r="I30" s="11">
        <v>0</v>
      </c>
      <c r="J30" s="18">
        <v>0</v>
      </c>
    </row>
    <row r="31" spans="1:10" ht="51" x14ac:dyDescent="0.2">
      <c r="A31" s="17" t="s">
        <v>88</v>
      </c>
      <c r="B31" s="9" t="s">
        <v>89</v>
      </c>
      <c r="C31" s="9" t="s">
        <v>81</v>
      </c>
      <c r="D31" s="9" t="s">
        <v>90</v>
      </c>
      <c r="E31" s="9" t="s">
        <v>91</v>
      </c>
      <c r="F31" s="9" t="s">
        <v>92</v>
      </c>
      <c r="G31" s="10">
        <f t="shared" si="0"/>
        <v>350000</v>
      </c>
      <c r="H31" s="11">
        <v>350000</v>
      </c>
      <c r="I31" s="11">
        <v>0</v>
      </c>
      <c r="J31" s="18">
        <v>0</v>
      </c>
    </row>
    <row r="32" spans="1:10" ht="51" x14ac:dyDescent="0.2">
      <c r="A32" s="17" t="s">
        <v>88</v>
      </c>
      <c r="B32" s="9" t="s">
        <v>89</v>
      </c>
      <c r="C32" s="9" t="s">
        <v>81</v>
      </c>
      <c r="D32" s="9" t="s">
        <v>90</v>
      </c>
      <c r="E32" s="9" t="s">
        <v>93</v>
      </c>
      <c r="F32" s="9" t="s">
        <v>94</v>
      </c>
      <c r="G32" s="10">
        <f t="shared" si="0"/>
        <v>50000</v>
      </c>
      <c r="H32" s="11">
        <v>50000</v>
      </c>
      <c r="I32" s="11">
        <v>0</v>
      </c>
      <c r="J32" s="18">
        <v>0</v>
      </c>
    </row>
    <row r="33" spans="1:10" ht="63.75" x14ac:dyDescent="0.2">
      <c r="A33" s="17" t="s">
        <v>88</v>
      </c>
      <c r="B33" s="9" t="s">
        <v>89</v>
      </c>
      <c r="C33" s="9" t="s">
        <v>81</v>
      </c>
      <c r="D33" s="9" t="s">
        <v>90</v>
      </c>
      <c r="E33" s="9" t="s">
        <v>95</v>
      </c>
      <c r="F33" s="9" t="s">
        <v>96</v>
      </c>
      <c r="G33" s="10">
        <f t="shared" si="0"/>
        <v>15000</v>
      </c>
      <c r="H33" s="11">
        <v>15000</v>
      </c>
      <c r="I33" s="11">
        <v>0</v>
      </c>
      <c r="J33" s="18">
        <v>0</v>
      </c>
    </row>
    <row r="34" spans="1:10" ht="51" x14ac:dyDescent="0.2">
      <c r="A34" s="17" t="s">
        <v>88</v>
      </c>
      <c r="B34" s="9" t="s">
        <v>89</v>
      </c>
      <c r="C34" s="9" t="s">
        <v>81</v>
      </c>
      <c r="D34" s="9" t="s">
        <v>90</v>
      </c>
      <c r="E34" s="9" t="s">
        <v>22</v>
      </c>
      <c r="F34" s="9" t="s">
        <v>23</v>
      </c>
      <c r="G34" s="10">
        <f t="shared" si="0"/>
        <v>3280000</v>
      </c>
      <c r="H34" s="11">
        <v>3280000</v>
      </c>
      <c r="I34" s="11">
        <v>0</v>
      </c>
      <c r="J34" s="18">
        <v>0</v>
      </c>
    </row>
    <row r="35" spans="1:10" ht="76.5" x14ac:dyDescent="0.2">
      <c r="A35" s="17" t="s">
        <v>97</v>
      </c>
      <c r="B35" s="9" t="s">
        <v>98</v>
      </c>
      <c r="C35" s="9" t="s">
        <v>99</v>
      </c>
      <c r="D35" s="9" t="s">
        <v>100</v>
      </c>
      <c r="E35" s="9" t="s">
        <v>68</v>
      </c>
      <c r="F35" s="9" t="s">
        <v>69</v>
      </c>
      <c r="G35" s="10">
        <f t="shared" si="0"/>
        <v>20000</v>
      </c>
      <c r="H35" s="11">
        <v>20000</v>
      </c>
      <c r="I35" s="11">
        <v>0</v>
      </c>
      <c r="J35" s="18">
        <v>0</v>
      </c>
    </row>
    <row r="36" spans="1:10" ht="51" x14ac:dyDescent="0.2">
      <c r="A36" s="17" t="s">
        <v>97</v>
      </c>
      <c r="B36" s="9" t="s">
        <v>98</v>
      </c>
      <c r="C36" s="9" t="s">
        <v>99</v>
      </c>
      <c r="D36" s="9" t="s">
        <v>100</v>
      </c>
      <c r="E36" s="9" t="s">
        <v>22</v>
      </c>
      <c r="F36" s="9" t="s">
        <v>23</v>
      </c>
      <c r="G36" s="10">
        <f t="shared" si="0"/>
        <v>690000</v>
      </c>
      <c r="H36" s="11">
        <v>690000</v>
      </c>
      <c r="I36" s="11">
        <v>0</v>
      </c>
      <c r="J36" s="18">
        <v>0</v>
      </c>
    </row>
    <row r="37" spans="1:10" ht="51" x14ac:dyDescent="0.2">
      <c r="A37" s="17" t="s">
        <v>101</v>
      </c>
      <c r="B37" s="9" t="s">
        <v>102</v>
      </c>
      <c r="C37" s="9" t="s">
        <v>103</v>
      </c>
      <c r="D37" s="9" t="s">
        <v>104</v>
      </c>
      <c r="E37" s="9" t="s">
        <v>22</v>
      </c>
      <c r="F37" s="9" t="s">
        <v>23</v>
      </c>
      <c r="G37" s="10">
        <f t="shared" si="0"/>
        <v>100000</v>
      </c>
      <c r="H37" s="11">
        <v>100000</v>
      </c>
      <c r="I37" s="11">
        <v>0</v>
      </c>
      <c r="J37" s="18">
        <v>0</v>
      </c>
    </row>
    <row r="38" spans="1:10" ht="51" x14ac:dyDescent="0.2">
      <c r="A38" s="17" t="s">
        <v>105</v>
      </c>
      <c r="B38" s="9" t="s">
        <v>106</v>
      </c>
      <c r="C38" s="9" t="s">
        <v>107</v>
      </c>
      <c r="D38" s="9" t="s">
        <v>108</v>
      </c>
      <c r="E38" s="9" t="s">
        <v>22</v>
      </c>
      <c r="F38" s="9" t="s">
        <v>23</v>
      </c>
      <c r="G38" s="10">
        <f t="shared" si="0"/>
        <v>2545003</v>
      </c>
      <c r="H38" s="11">
        <v>2545003</v>
      </c>
      <c r="I38" s="11">
        <v>0</v>
      </c>
      <c r="J38" s="18">
        <v>0</v>
      </c>
    </row>
    <row r="39" spans="1:10" ht="51" x14ac:dyDescent="0.2">
      <c r="A39" s="17" t="s">
        <v>109</v>
      </c>
      <c r="B39" s="9" t="s">
        <v>110</v>
      </c>
      <c r="C39" s="9" t="s">
        <v>111</v>
      </c>
      <c r="D39" s="9" t="s">
        <v>112</v>
      </c>
      <c r="E39" s="9" t="s">
        <v>113</v>
      </c>
      <c r="F39" s="9" t="s">
        <v>114</v>
      </c>
      <c r="G39" s="10">
        <f t="shared" si="0"/>
        <v>2000</v>
      </c>
      <c r="H39" s="11">
        <v>2000</v>
      </c>
      <c r="I39" s="11">
        <v>0</v>
      </c>
      <c r="J39" s="18">
        <v>0</v>
      </c>
    </row>
    <row r="40" spans="1:10" ht="51" x14ac:dyDescent="0.2">
      <c r="A40" s="17" t="s">
        <v>115</v>
      </c>
      <c r="B40" s="9" t="s">
        <v>116</v>
      </c>
      <c r="C40" s="9" t="s">
        <v>117</v>
      </c>
      <c r="D40" s="9" t="s">
        <v>118</v>
      </c>
      <c r="E40" s="9" t="s">
        <v>22</v>
      </c>
      <c r="F40" s="9" t="s">
        <v>23</v>
      </c>
      <c r="G40" s="10">
        <f t="shared" si="0"/>
        <v>50000</v>
      </c>
      <c r="H40" s="11">
        <v>0</v>
      </c>
      <c r="I40" s="11">
        <v>50000</v>
      </c>
      <c r="J40" s="18">
        <v>50000</v>
      </c>
    </row>
    <row r="41" spans="1:10" ht="51" x14ac:dyDescent="0.2">
      <c r="A41" s="17" t="s">
        <v>119</v>
      </c>
      <c r="B41" s="9" t="s">
        <v>120</v>
      </c>
      <c r="C41" s="9" t="s">
        <v>117</v>
      </c>
      <c r="D41" s="9" t="s">
        <v>121</v>
      </c>
      <c r="E41" s="9" t="s">
        <v>22</v>
      </c>
      <c r="F41" s="9" t="s">
        <v>23</v>
      </c>
      <c r="G41" s="10">
        <f t="shared" si="0"/>
        <v>50000</v>
      </c>
      <c r="H41" s="11">
        <v>0</v>
      </c>
      <c r="I41" s="11">
        <v>50000</v>
      </c>
      <c r="J41" s="18">
        <v>50000</v>
      </c>
    </row>
    <row r="42" spans="1:10" ht="51" x14ac:dyDescent="0.2">
      <c r="A42" s="17" t="s">
        <v>122</v>
      </c>
      <c r="B42" s="9" t="s">
        <v>123</v>
      </c>
      <c r="C42" s="9" t="s">
        <v>117</v>
      </c>
      <c r="D42" s="9" t="s">
        <v>124</v>
      </c>
      <c r="E42" s="9" t="s">
        <v>22</v>
      </c>
      <c r="F42" s="9" t="s">
        <v>23</v>
      </c>
      <c r="G42" s="10">
        <f t="shared" si="0"/>
        <v>52000</v>
      </c>
      <c r="H42" s="11">
        <v>52000</v>
      </c>
      <c r="I42" s="11">
        <v>0</v>
      </c>
      <c r="J42" s="18">
        <v>0</v>
      </c>
    </row>
    <row r="43" spans="1:10" ht="63.75" x14ac:dyDescent="0.2">
      <c r="A43" s="17" t="s">
        <v>125</v>
      </c>
      <c r="B43" s="9" t="s">
        <v>126</v>
      </c>
      <c r="C43" s="9" t="s">
        <v>127</v>
      </c>
      <c r="D43" s="9" t="s">
        <v>128</v>
      </c>
      <c r="E43" s="9" t="s">
        <v>95</v>
      </c>
      <c r="F43" s="9" t="s">
        <v>96</v>
      </c>
      <c r="G43" s="10">
        <f t="shared" si="0"/>
        <v>150000</v>
      </c>
      <c r="H43" s="11">
        <v>150000</v>
      </c>
      <c r="I43" s="11">
        <v>0</v>
      </c>
      <c r="J43" s="18">
        <v>0</v>
      </c>
    </row>
    <row r="44" spans="1:10" ht="89.25" x14ac:dyDescent="0.2">
      <c r="A44" s="17" t="s">
        <v>129</v>
      </c>
      <c r="B44" s="9" t="s">
        <v>130</v>
      </c>
      <c r="C44" s="9" t="s">
        <v>127</v>
      </c>
      <c r="D44" s="9" t="s">
        <v>131</v>
      </c>
      <c r="E44" s="9" t="s">
        <v>132</v>
      </c>
      <c r="F44" s="9" t="s">
        <v>133</v>
      </c>
      <c r="G44" s="10">
        <f t="shared" si="0"/>
        <v>9000</v>
      </c>
      <c r="H44" s="11">
        <v>9000</v>
      </c>
      <c r="I44" s="11">
        <v>0</v>
      </c>
      <c r="J44" s="18">
        <v>0</v>
      </c>
    </row>
    <row r="45" spans="1:10" ht="51" x14ac:dyDescent="0.2">
      <c r="A45" s="17" t="s">
        <v>134</v>
      </c>
      <c r="B45" s="9" t="s">
        <v>135</v>
      </c>
      <c r="C45" s="9" t="s">
        <v>136</v>
      </c>
      <c r="D45" s="9" t="s">
        <v>137</v>
      </c>
      <c r="E45" s="9" t="s">
        <v>22</v>
      </c>
      <c r="F45" s="9" t="s">
        <v>23</v>
      </c>
      <c r="G45" s="10">
        <f t="shared" si="0"/>
        <v>79300</v>
      </c>
      <c r="H45" s="11">
        <v>0</v>
      </c>
      <c r="I45" s="11">
        <v>79300</v>
      </c>
      <c r="J45" s="18">
        <v>0</v>
      </c>
    </row>
    <row r="46" spans="1:10" ht="51" x14ac:dyDescent="0.2">
      <c r="A46" s="17" t="s">
        <v>138</v>
      </c>
      <c r="B46" s="9" t="s">
        <v>139</v>
      </c>
      <c r="C46" s="9" t="s">
        <v>140</v>
      </c>
      <c r="D46" s="9" t="s">
        <v>141</v>
      </c>
      <c r="E46" s="9" t="s">
        <v>22</v>
      </c>
      <c r="F46" s="9" t="s">
        <v>23</v>
      </c>
      <c r="G46" s="10">
        <f t="shared" si="0"/>
        <v>150000</v>
      </c>
      <c r="H46" s="11">
        <v>150000</v>
      </c>
      <c r="I46" s="11">
        <v>0</v>
      </c>
      <c r="J46" s="18">
        <v>0</v>
      </c>
    </row>
    <row r="47" spans="1:10" ht="25.5" x14ac:dyDescent="0.2">
      <c r="A47" s="15" t="s">
        <v>142</v>
      </c>
      <c r="B47" s="6" t="s">
        <v>16</v>
      </c>
      <c r="C47" s="6" t="s">
        <v>16</v>
      </c>
      <c r="D47" s="6" t="s">
        <v>143</v>
      </c>
      <c r="E47" s="6" t="s">
        <v>16</v>
      </c>
      <c r="F47" s="6" t="s">
        <v>16</v>
      </c>
      <c r="G47" s="7">
        <v>3927407</v>
      </c>
      <c r="H47" s="8">
        <v>1840178</v>
      </c>
      <c r="I47" s="8">
        <v>2087229</v>
      </c>
      <c r="J47" s="16">
        <v>208566</v>
      </c>
    </row>
    <row r="48" spans="1:10" ht="38.25" x14ac:dyDescent="0.2">
      <c r="A48" s="17" t="s">
        <v>144</v>
      </c>
      <c r="B48" s="9" t="s">
        <v>54</v>
      </c>
      <c r="C48" s="9" t="s">
        <v>145</v>
      </c>
      <c r="D48" s="9" t="s">
        <v>146</v>
      </c>
      <c r="E48" s="9" t="s">
        <v>50</v>
      </c>
      <c r="F48" s="9" t="s">
        <v>51</v>
      </c>
      <c r="G48" s="10">
        <f t="shared" si="0"/>
        <v>750000</v>
      </c>
      <c r="H48" s="11">
        <v>500000</v>
      </c>
      <c r="I48" s="11">
        <v>250000</v>
      </c>
      <c r="J48" s="18">
        <v>0</v>
      </c>
    </row>
    <row r="49" spans="1:10" ht="51" x14ac:dyDescent="0.2">
      <c r="A49" s="17" t="s">
        <v>144</v>
      </c>
      <c r="B49" s="9" t="s">
        <v>54</v>
      </c>
      <c r="C49" s="9" t="s">
        <v>145</v>
      </c>
      <c r="D49" s="9" t="s">
        <v>146</v>
      </c>
      <c r="E49" s="9" t="s">
        <v>22</v>
      </c>
      <c r="F49" s="9" t="s">
        <v>23</v>
      </c>
      <c r="G49" s="10">
        <f t="shared" si="0"/>
        <v>1524522</v>
      </c>
      <c r="H49" s="11">
        <v>155000</v>
      </c>
      <c r="I49" s="11">
        <v>1369522</v>
      </c>
      <c r="J49" s="18">
        <v>69522</v>
      </c>
    </row>
    <row r="50" spans="1:10" ht="38.25" x14ac:dyDescent="0.2">
      <c r="A50" s="17" t="s">
        <v>147</v>
      </c>
      <c r="B50" s="9" t="s">
        <v>148</v>
      </c>
      <c r="C50" s="9" t="s">
        <v>149</v>
      </c>
      <c r="D50" s="9" t="s">
        <v>150</v>
      </c>
      <c r="E50" s="9" t="s">
        <v>50</v>
      </c>
      <c r="F50" s="9" t="s">
        <v>51</v>
      </c>
      <c r="G50" s="10">
        <f t="shared" si="0"/>
        <v>300000</v>
      </c>
      <c r="H50" s="11">
        <v>300000</v>
      </c>
      <c r="I50" s="11">
        <v>0</v>
      </c>
      <c r="J50" s="18">
        <v>0</v>
      </c>
    </row>
    <row r="51" spans="1:10" ht="51" x14ac:dyDescent="0.2">
      <c r="A51" s="17" t="s">
        <v>147</v>
      </c>
      <c r="B51" s="9" t="s">
        <v>148</v>
      </c>
      <c r="C51" s="9" t="s">
        <v>149</v>
      </c>
      <c r="D51" s="9" t="s">
        <v>150</v>
      </c>
      <c r="E51" s="9" t="s">
        <v>22</v>
      </c>
      <c r="F51" s="9" t="s">
        <v>23</v>
      </c>
      <c r="G51" s="10">
        <f t="shared" si="0"/>
        <v>392600</v>
      </c>
      <c r="H51" s="11">
        <v>195000</v>
      </c>
      <c r="I51" s="11">
        <v>197600</v>
      </c>
      <c r="J51" s="18">
        <v>139044</v>
      </c>
    </row>
    <row r="52" spans="1:10" ht="38.25" x14ac:dyDescent="0.2">
      <c r="A52" s="17" t="s">
        <v>151</v>
      </c>
      <c r="B52" s="9" t="s">
        <v>30</v>
      </c>
      <c r="C52" s="9" t="s">
        <v>152</v>
      </c>
      <c r="D52" s="9" t="s">
        <v>153</v>
      </c>
      <c r="E52" s="9" t="s">
        <v>50</v>
      </c>
      <c r="F52" s="9" t="s">
        <v>51</v>
      </c>
      <c r="G52" s="10">
        <f t="shared" si="0"/>
        <v>40000</v>
      </c>
      <c r="H52" s="11">
        <v>40000</v>
      </c>
      <c r="I52" s="11">
        <v>0</v>
      </c>
      <c r="J52" s="18">
        <v>0</v>
      </c>
    </row>
    <row r="53" spans="1:10" ht="51" x14ac:dyDescent="0.2">
      <c r="A53" s="17" t="s">
        <v>151</v>
      </c>
      <c r="B53" s="9" t="s">
        <v>30</v>
      </c>
      <c r="C53" s="9" t="s">
        <v>152</v>
      </c>
      <c r="D53" s="9" t="s">
        <v>153</v>
      </c>
      <c r="E53" s="9" t="s">
        <v>22</v>
      </c>
      <c r="F53" s="9" t="s">
        <v>23</v>
      </c>
      <c r="G53" s="10">
        <f t="shared" si="0"/>
        <v>10080</v>
      </c>
      <c r="H53" s="11">
        <v>0</v>
      </c>
      <c r="I53" s="11">
        <v>10080</v>
      </c>
      <c r="J53" s="18">
        <v>0</v>
      </c>
    </row>
    <row r="54" spans="1:10" ht="51" x14ac:dyDescent="0.2">
      <c r="A54" s="17" t="s">
        <v>154</v>
      </c>
      <c r="B54" s="9" t="s">
        <v>155</v>
      </c>
      <c r="C54" s="9" t="s">
        <v>156</v>
      </c>
      <c r="D54" s="9" t="s">
        <v>157</v>
      </c>
      <c r="E54" s="9" t="s">
        <v>22</v>
      </c>
      <c r="F54" s="9" t="s">
        <v>23</v>
      </c>
      <c r="G54" s="10">
        <f t="shared" si="0"/>
        <v>260027</v>
      </c>
      <c r="H54" s="11">
        <v>0</v>
      </c>
      <c r="I54" s="11">
        <v>260027</v>
      </c>
      <c r="J54" s="18">
        <v>0</v>
      </c>
    </row>
    <row r="55" spans="1:10" ht="38.25" x14ac:dyDescent="0.2">
      <c r="A55" s="17" t="s">
        <v>158</v>
      </c>
      <c r="B55" s="9" t="s">
        <v>159</v>
      </c>
      <c r="C55" s="9" t="s">
        <v>156</v>
      </c>
      <c r="D55" s="9" t="s">
        <v>160</v>
      </c>
      <c r="E55" s="9" t="s">
        <v>45</v>
      </c>
      <c r="F55" s="9" t="s">
        <v>46</v>
      </c>
      <c r="G55" s="10">
        <f t="shared" si="0"/>
        <v>155178</v>
      </c>
      <c r="H55" s="11">
        <v>155178</v>
      </c>
      <c r="I55" s="11">
        <v>0</v>
      </c>
      <c r="J55" s="18">
        <v>0</v>
      </c>
    </row>
    <row r="56" spans="1:10" ht="51" x14ac:dyDescent="0.2">
      <c r="A56" s="17" t="s">
        <v>158</v>
      </c>
      <c r="B56" s="9" t="s">
        <v>159</v>
      </c>
      <c r="C56" s="9" t="s">
        <v>156</v>
      </c>
      <c r="D56" s="9" t="s">
        <v>160</v>
      </c>
      <c r="E56" s="9" t="s">
        <v>22</v>
      </c>
      <c r="F56" s="9" t="s">
        <v>23</v>
      </c>
      <c r="G56" s="10">
        <f t="shared" si="0"/>
        <v>300000</v>
      </c>
      <c r="H56" s="11">
        <v>300000</v>
      </c>
      <c r="I56" s="11">
        <v>0</v>
      </c>
      <c r="J56" s="18">
        <v>0</v>
      </c>
    </row>
    <row r="57" spans="1:10" ht="63.75" x14ac:dyDescent="0.2">
      <c r="A57" s="17" t="s">
        <v>161</v>
      </c>
      <c r="B57" s="9" t="s">
        <v>48</v>
      </c>
      <c r="C57" s="9" t="s">
        <v>40</v>
      </c>
      <c r="D57" s="9" t="s">
        <v>49</v>
      </c>
      <c r="E57" s="9" t="s">
        <v>50</v>
      </c>
      <c r="F57" s="9" t="s">
        <v>51</v>
      </c>
      <c r="G57" s="10">
        <f t="shared" si="0"/>
        <v>195000</v>
      </c>
      <c r="H57" s="11">
        <v>195000</v>
      </c>
      <c r="I57" s="11">
        <v>0</v>
      </c>
      <c r="J57" s="18">
        <v>0</v>
      </c>
    </row>
    <row r="58" spans="1:10" ht="25.5" x14ac:dyDescent="0.2">
      <c r="A58" s="15" t="s">
        <v>162</v>
      </c>
      <c r="B58" s="6" t="s">
        <v>16</v>
      </c>
      <c r="C58" s="6" t="s">
        <v>16</v>
      </c>
      <c r="D58" s="6" t="s">
        <v>163</v>
      </c>
      <c r="E58" s="6" t="s">
        <v>16</v>
      </c>
      <c r="F58" s="6" t="s">
        <v>16</v>
      </c>
      <c r="G58" s="7">
        <v>236196</v>
      </c>
      <c r="H58" s="8">
        <v>106900</v>
      </c>
      <c r="I58" s="8">
        <v>129296</v>
      </c>
      <c r="J58" s="16">
        <v>0</v>
      </c>
    </row>
    <row r="59" spans="1:10" ht="51" x14ac:dyDescent="0.2">
      <c r="A59" s="17" t="s">
        <v>164</v>
      </c>
      <c r="B59" s="9" t="s">
        <v>165</v>
      </c>
      <c r="C59" s="9" t="s">
        <v>152</v>
      </c>
      <c r="D59" s="9" t="s">
        <v>166</v>
      </c>
      <c r="E59" s="9" t="s">
        <v>22</v>
      </c>
      <c r="F59" s="9" t="s">
        <v>23</v>
      </c>
      <c r="G59" s="10">
        <f t="shared" si="0"/>
        <v>129296</v>
      </c>
      <c r="H59" s="11">
        <v>0</v>
      </c>
      <c r="I59" s="11">
        <v>129296</v>
      </c>
      <c r="J59" s="18">
        <v>0</v>
      </c>
    </row>
    <row r="60" spans="1:10" ht="51" x14ac:dyDescent="0.2">
      <c r="A60" s="17" t="s">
        <v>167</v>
      </c>
      <c r="B60" s="9" t="s">
        <v>168</v>
      </c>
      <c r="C60" s="9" t="s">
        <v>169</v>
      </c>
      <c r="D60" s="9" t="s">
        <v>170</v>
      </c>
      <c r="E60" s="9" t="s">
        <v>22</v>
      </c>
      <c r="F60" s="9" t="s">
        <v>23</v>
      </c>
      <c r="G60" s="10">
        <f t="shared" si="0"/>
        <v>42900</v>
      </c>
      <c r="H60" s="11">
        <v>42900</v>
      </c>
      <c r="I60" s="11">
        <v>0</v>
      </c>
      <c r="J60" s="18">
        <v>0</v>
      </c>
    </row>
    <row r="61" spans="1:10" ht="63.75" x14ac:dyDescent="0.2">
      <c r="A61" s="17" t="s">
        <v>171</v>
      </c>
      <c r="B61" s="9" t="s">
        <v>172</v>
      </c>
      <c r="C61" s="9" t="s">
        <v>173</v>
      </c>
      <c r="D61" s="9" t="s">
        <v>174</v>
      </c>
      <c r="E61" s="9" t="s">
        <v>175</v>
      </c>
      <c r="F61" s="9" t="s">
        <v>176</v>
      </c>
      <c r="G61" s="10">
        <f t="shared" si="0"/>
        <v>49000</v>
      </c>
      <c r="H61" s="11">
        <v>49000</v>
      </c>
      <c r="I61" s="11">
        <v>0</v>
      </c>
      <c r="J61" s="18">
        <v>0</v>
      </c>
    </row>
    <row r="62" spans="1:10" ht="38.25" x14ac:dyDescent="0.2">
      <c r="A62" s="17" t="s">
        <v>177</v>
      </c>
      <c r="B62" s="9" t="s">
        <v>178</v>
      </c>
      <c r="C62" s="9" t="s">
        <v>179</v>
      </c>
      <c r="D62" s="9" t="s">
        <v>180</v>
      </c>
      <c r="E62" s="9" t="s">
        <v>181</v>
      </c>
      <c r="F62" s="9" t="s">
        <v>182</v>
      </c>
      <c r="G62" s="10">
        <f t="shared" si="0"/>
        <v>15000</v>
      </c>
      <c r="H62" s="11">
        <v>15000</v>
      </c>
      <c r="I62" s="11">
        <v>0</v>
      </c>
      <c r="J62" s="18">
        <v>0</v>
      </c>
    </row>
    <row r="63" spans="1:10" ht="23.25" customHeight="1" thickBot="1" x14ac:dyDescent="0.25">
      <c r="A63" s="19" t="s">
        <v>184</v>
      </c>
      <c r="B63" s="20" t="s">
        <v>184</v>
      </c>
      <c r="C63" s="20" t="s">
        <v>184</v>
      </c>
      <c r="D63" s="21" t="s">
        <v>183</v>
      </c>
      <c r="E63" s="21" t="s">
        <v>184</v>
      </c>
      <c r="F63" s="21" t="s">
        <v>184</v>
      </c>
      <c r="G63" s="22">
        <f>G11+G47+G58</f>
        <v>15154969</v>
      </c>
      <c r="H63" s="22">
        <v>12699144</v>
      </c>
      <c r="I63" s="22">
        <v>2455825</v>
      </c>
      <c r="J63" s="23">
        <v>308566</v>
      </c>
    </row>
  </sheetData>
  <mergeCells count="10">
    <mergeCell ref="A5:J5"/>
    <mergeCell ref="A8:A9"/>
    <mergeCell ref="B8:B9"/>
    <mergeCell ref="C8:C9"/>
    <mergeCell ref="D8:D9"/>
    <mergeCell ref="E8:E9"/>
    <mergeCell ref="F8:F9"/>
    <mergeCell ref="G8:G9"/>
    <mergeCell ref="H8:H9"/>
    <mergeCell ref="I8:J8"/>
  </mergeCells>
  <pageMargins left="0.78740157480314965" right="0.39370078740157483" top="0.39370078740157483" bottom="0.19685039370078741" header="0" footer="0"/>
  <pageSetup paperSize="9" scale="96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opLeftCell="A51" zoomScaleSheetLayoutView="100" workbookViewId="0">
      <selection activeCell="P18" sqref="P18"/>
    </sheetView>
  </sheetViews>
  <sheetFormatPr defaultRowHeight="12.75" x14ac:dyDescent="0.2"/>
  <cols>
    <col min="1" max="2" width="9.140625" style="359"/>
    <col min="3" max="3" width="36.85546875" style="359" customWidth="1"/>
    <col min="4" max="4" width="12.42578125" style="359" hidden="1" customWidth="1"/>
    <col min="5" max="5" width="0.140625" style="359" customWidth="1"/>
    <col min="6" max="6" width="13.7109375" style="359" customWidth="1"/>
    <col min="7" max="7" width="15.42578125" style="359" hidden="1" customWidth="1"/>
    <col min="8" max="8" width="11.5703125" style="359" customWidth="1"/>
    <col min="9" max="9" width="6.5703125" style="359" hidden="1" customWidth="1"/>
    <col min="10" max="10" width="11" style="359" customWidth="1"/>
    <col min="11" max="11" width="7" style="359" customWidth="1"/>
    <col min="12" max="258" width="9.140625" style="359"/>
    <col min="259" max="259" width="36.85546875" style="359" customWidth="1"/>
    <col min="260" max="260" width="0" style="359" hidden="1" customWidth="1"/>
    <col min="261" max="261" width="0.140625" style="359" customWidth="1"/>
    <col min="262" max="262" width="13.7109375" style="359" customWidth="1"/>
    <col min="263" max="263" width="0" style="359" hidden="1" customWidth="1"/>
    <col min="264" max="264" width="11.5703125" style="359" customWidth="1"/>
    <col min="265" max="265" width="0" style="359" hidden="1" customWidth="1"/>
    <col min="266" max="266" width="11" style="359" customWidth="1"/>
    <col min="267" max="267" width="7" style="359" customWidth="1"/>
    <col min="268" max="514" width="9.140625" style="359"/>
    <col min="515" max="515" width="36.85546875" style="359" customWidth="1"/>
    <col min="516" max="516" width="0" style="359" hidden="1" customWidth="1"/>
    <col min="517" max="517" width="0.140625" style="359" customWidth="1"/>
    <col min="518" max="518" width="13.7109375" style="359" customWidth="1"/>
    <col min="519" max="519" width="0" style="359" hidden="1" customWidth="1"/>
    <col min="520" max="520" width="11.5703125" style="359" customWidth="1"/>
    <col min="521" max="521" width="0" style="359" hidden="1" customWidth="1"/>
    <col min="522" max="522" width="11" style="359" customWidth="1"/>
    <col min="523" max="523" width="7" style="359" customWidth="1"/>
    <col min="524" max="770" width="9.140625" style="359"/>
    <col min="771" max="771" width="36.85546875" style="359" customWidth="1"/>
    <col min="772" max="772" width="0" style="359" hidden="1" customWidth="1"/>
    <col min="773" max="773" width="0.140625" style="359" customWidth="1"/>
    <col min="774" max="774" width="13.7109375" style="359" customWidth="1"/>
    <col min="775" max="775" width="0" style="359" hidden="1" customWidth="1"/>
    <col min="776" max="776" width="11.5703125" style="359" customWidth="1"/>
    <col min="777" max="777" width="0" style="359" hidden="1" customWidth="1"/>
    <col min="778" max="778" width="11" style="359" customWidth="1"/>
    <col min="779" max="779" width="7" style="359" customWidth="1"/>
    <col min="780" max="1026" width="9.140625" style="359"/>
    <col min="1027" max="1027" width="36.85546875" style="359" customWidth="1"/>
    <col min="1028" max="1028" width="0" style="359" hidden="1" customWidth="1"/>
    <col min="1029" max="1029" width="0.140625" style="359" customWidth="1"/>
    <col min="1030" max="1030" width="13.7109375" style="359" customWidth="1"/>
    <col min="1031" max="1031" width="0" style="359" hidden="1" customWidth="1"/>
    <col min="1032" max="1032" width="11.5703125" style="359" customWidth="1"/>
    <col min="1033" max="1033" width="0" style="359" hidden="1" customWidth="1"/>
    <col min="1034" max="1034" width="11" style="359" customWidth="1"/>
    <col min="1035" max="1035" width="7" style="359" customWidth="1"/>
    <col min="1036" max="1282" width="9.140625" style="359"/>
    <col min="1283" max="1283" width="36.85546875" style="359" customWidth="1"/>
    <col min="1284" max="1284" width="0" style="359" hidden="1" customWidth="1"/>
    <col min="1285" max="1285" width="0.140625" style="359" customWidth="1"/>
    <col min="1286" max="1286" width="13.7109375" style="359" customWidth="1"/>
    <col min="1287" max="1287" width="0" style="359" hidden="1" customWidth="1"/>
    <col min="1288" max="1288" width="11.5703125" style="359" customWidth="1"/>
    <col min="1289" max="1289" width="0" style="359" hidden="1" customWidth="1"/>
    <col min="1290" max="1290" width="11" style="359" customWidth="1"/>
    <col min="1291" max="1291" width="7" style="359" customWidth="1"/>
    <col min="1292" max="1538" width="9.140625" style="359"/>
    <col min="1539" max="1539" width="36.85546875" style="359" customWidth="1"/>
    <col min="1540" max="1540" width="0" style="359" hidden="1" customWidth="1"/>
    <col min="1541" max="1541" width="0.140625" style="359" customWidth="1"/>
    <col min="1542" max="1542" width="13.7109375" style="359" customWidth="1"/>
    <col min="1543" max="1543" width="0" style="359" hidden="1" customWidth="1"/>
    <col min="1544" max="1544" width="11.5703125" style="359" customWidth="1"/>
    <col min="1545" max="1545" width="0" style="359" hidden="1" customWidth="1"/>
    <col min="1546" max="1546" width="11" style="359" customWidth="1"/>
    <col min="1547" max="1547" width="7" style="359" customWidth="1"/>
    <col min="1548" max="1794" width="9.140625" style="359"/>
    <col min="1795" max="1795" width="36.85546875" style="359" customWidth="1"/>
    <col min="1796" max="1796" width="0" style="359" hidden="1" customWidth="1"/>
    <col min="1797" max="1797" width="0.140625" style="359" customWidth="1"/>
    <col min="1798" max="1798" width="13.7109375" style="359" customWidth="1"/>
    <col min="1799" max="1799" width="0" style="359" hidden="1" customWidth="1"/>
    <col min="1800" max="1800" width="11.5703125" style="359" customWidth="1"/>
    <col min="1801" max="1801" width="0" style="359" hidden="1" customWidth="1"/>
    <col min="1802" max="1802" width="11" style="359" customWidth="1"/>
    <col min="1803" max="1803" width="7" style="359" customWidth="1"/>
    <col min="1804" max="2050" width="9.140625" style="359"/>
    <col min="2051" max="2051" width="36.85546875" style="359" customWidth="1"/>
    <col min="2052" max="2052" width="0" style="359" hidden="1" customWidth="1"/>
    <col min="2053" max="2053" width="0.140625" style="359" customWidth="1"/>
    <col min="2054" max="2054" width="13.7109375" style="359" customWidth="1"/>
    <col min="2055" max="2055" width="0" style="359" hidden="1" customWidth="1"/>
    <col min="2056" max="2056" width="11.5703125" style="359" customWidth="1"/>
    <col min="2057" max="2057" width="0" style="359" hidden="1" customWidth="1"/>
    <col min="2058" max="2058" width="11" style="359" customWidth="1"/>
    <col min="2059" max="2059" width="7" style="359" customWidth="1"/>
    <col min="2060" max="2306" width="9.140625" style="359"/>
    <col min="2307" max="2307" width="36.85546875" style="359" customWidth="1"/>
    <col min="2308" max="2308" width="0" style="359" hidden="1" customWidth="1"/>
    <col min="2309" max="2309" width="0.140625" style="359" customWidth="1"/>
    <col min="2310" max="2310" width="13.7109375" style="359" customWidth="1"/>
    <col min="2311" max="2311" width="0" style="359" hidden="1" customWidth="1"/>
    <col min="2312" max="2312" width="11.5703125" style="359" customWidth="1"/>
    <col min="2313" max="2313" width="0" style="359" hidden="1" customWidth="1"/>
    <col min="2314" max="2314" width="11" style="359" customWidth="1"/>
    <col min="2315" max="2315" width="7" style="359" customWidth="1"/>
    <col min="2316" max="2562" width="9.140625" style="359"/>
    <col min="2563" max="2563" width="36.85546875" style="359" customWidth="1"/>
    <col min="2564" max="2564" width="0" style="359" hidden="1" customWidth="1"/>
    <col min="2565" max="2565" width="0.140625" style="359" customWidth="1"/>
    <col min="2566" max="2566" width="13.7109375" style="359" customWidth="1"/>
    <col min="2567" max="2567" width="0" style="359" hidden="1" customWidth="1"/>
    <col min="2568" max="2568" width="11.5703125" style="359" customWidth="1"/>
    <col min="2569" max="2569" width="0" style="359" hidden="1" customWidth="1"/>
    <col min="2570" max="2570" width="11" style="359" customWidth="1"/>
    <col min="2571" max="2571" width="7" style="359" customWidth="1"/>
    <col min="2572" max="2818" width="9.140625" style="359"/>
    <col min="2819" max="2819" width="36.85546875" style="359" customWidth="1"/>
    <col min="2820" max="2820" width="0" style="359" hidden="1" customWidth="1"/>
    <col min="2821" max="2821" width="0.140625" style="359" customWidth="1"/>
    <col min="2822" max="2822" width="13.7109375" style="359" customWidth="1"/>
    <col min="2823" max="2823" width="0" style="359" hidden="1" customWidth="1"/>
    <col min="2824" max="2824" width="11.5703125" style="359" customWidth="1"/>
    <col min="2825" max="2825" width="0" style="359" hidden="1" customWidth="1"/>
    <col min="2826" max="2826" width="11" style="359" customWidth="1"/>
    <col min="2827" max="2827" width="7" style="359" customWidth="1"/>
    <col min="2828" max="3074" width="9.140625" style="359"/>
    <col min="3075" max="3075" width="36.85546875" style="359" customWidth="1"/>
    <col min="3076" max="3076" width="0" style="359" hidden="1" customWidth="1"/>
    <col min="3077" max="3077" width="0.140625" style="359" customWidth="1"/>
    <col min="3078" max="3078" width="13.7109375" style="359" customWidth="1"/>
    <col min="3079" max="3079" width="0" style="359" hidden="1" customWidth="1"/>
    <col min="3080" max="3080" width="11.5703125" style="359" customWidth="1"/>
    <col min="3081" max="3081" width="0" style="359" hidden="1" customWidth="1"/>
    <col min="3082" max="3082" width="11" style="359" customWidth="1"/>
    <col min="3083" max="3083" width="7" style="359" customWidth="1"/>
    <col min="3084" max="3330" width="9.140625" style="359"/>
    <col min="3331" max="3331" width="36.85546875" style="359" customWidth="1"/>
    <col min="3332" max="3332" width="0" style="359" hidden="1" customWidth="1"/>
    <col min="3333" max="3333" width="0.140625" style="359" customWidth="1"/>
    <col min="3334" max="3334" width="13.7109375" style="359" customWidth="1"/>
    <col min="3335" max="3335" width="0" style="359" hidden="1" customWidth="1"/>
    <col min="3336" max="3336" width="11.5703125" style="359" customWidth="1"/>
    <col min="3337" max="3337" width="0" style="359" hidden="1" customWidth="1"/>
    <col min="3338" max="3338" width="11" style="359" customWidth="1"/>
    <col min="3339" max="3339" width="7" style="359" customWidth="1"/>
    <col min="3340" max="3586" width="9.140625" style="359"/>
    <col min="3587" max="3587" width="36.85546875" style="359" customWidth="1"/>
    <col min="3588" max="3588" width="0" style="359" hidden="1" customWidth="1"/>
    <col min="3589" max="3589" width="0.140625" style="359" customWidth="1"/>
    <col min="3590" max="3590" width="13.7109375" style="359" customWidth="1"/>
    <col min="3591" max="3591" width="0" style="359" hidden="1" customWidth="1"/>
    <col min="3592" max="3592" width="11.5703125" style="359" customWidth="1"/>
    <col min="3593" max="3593" width="0" style="359" hidden="1" customWidth="1"/>
    <col min="3594" max="3594" width="11" style="359" customWidth="1"/>
    <col min="3595" max="3595" width="7" style="359" customWidth="1"/>
    <col min="3596" max="3842" width="9.140625" style="359"/>
    <col min="3843" max="3843" width="36.85546875" style="359" customWidth="1"/>
    <col min="3844" max="3844" width="0" style="359" hidden="1" customWidth="1"/>
    <col min="3845" max="3845" width="0.140625" style="359" customWidth="1"/>
    <col min="3846" max="3846" width="13.7109375" style="359" customWidth="1"/>
    <col min="3847" max="3847" width="0" style="359" hidden="1" customWidth="1"/>
    <col min="3848" max="3848" width="11.5703125" style="359" customWidth="1"/>
    <col min="3849" max="3849" width="0" style="359" hidden="1" customWidth="1"/>
    <col min="3850" max="3850" width="11" style="359" customWidth="1"/>
    <col min="3851" max="3851" width="7" style="359" customWidth="1"/>
    <col min="3852" max="4098" width="9.140625" style="359"/>
    <col min="4099" max="4099" width="36.85546875" style="359" customWidth="1"/>
    <col min="4100" max="4100" width="0" style="359" hidden="1" customWidth="1"/>
    <col min="4101" max="4101" width="0.140625" style="359" customWidth="1"/>
    <col min="4102" max="4102" width="13.7109375" style="359" customWidth="1"/>
    <col min="4103" max="4103" width="0" style="359" hidden="1" customWidth="1"/>
    <col min="4104" max="4104" width="11.5703125" style="359" customWidth="1"/>
    <col min="4105" max="4105" width="0" style="359" hidden="1" customWidth="1"/>
    <col min="4106" max="4106" width="11" style="359" customWidth="1"/>
    <col min="4107" max="4107" width="7" style="359" customWidth="1"/>
    <col min="4108" max="4354" width="9.140625" style="359"/>
    <col min="4355" max="4355" width="36.85546875" style="359" customWidth="1"/>
    <col min="4356" max="4356" width="0" style="359" hidden="1" customWidth="1"/>
    <col min="4357" max="4357" width="0.140625" style="359" customWidth="1"/>
    <col min="4358" max="4358" width="13.7109375" style="359" customWidth="1"/>
    <col min="4359" max="4359" width="0" style="359" hidden="1" customWidth="1"/>
    <col min="4360" max="4360" width="11.5703125" style="359" customWidth="1"/>
    <col min="4361" max="4361" width="0" style="359" hidden="1" customWidth="1"/>
    <col min="4362" max="4362" width="11" style="359" customWidth="1"/>
    <col min="4363" max="4363" width="7" style="359" customWidth="1"/>
    <col min="4364" max="4610" width="9.140625" style="359"/>
    <col min="4611" max="4611" width="36.85546875" style="359" customWidth="1"/>
    <col min="4612" max="4612" width="0" style="359" hidden="1" customWidth="1"/>
    <col min="4613" max="4613" width="0.140625" style="359" customWidth="1"/>
    <col min="4614" max="4614" width="13.7109375" style="359" customWidth="1"/>
    <col min="4615" max="4615" width="0" style="359" hidden="1" customWidth="1"/>
    <col min="4616" max="4616" width="11.5703125" style="359" customWidth="1"/>
    <col min="4617" max="4617" width="0" style="359" hidden="1" customWidth="1"/>
    <col min="4618" max="4618" width="11" style="359" customWidth="1"/>
    <col min="4619" max="4619" width="7" style="359" customWidth="1"/>
    <col min="4620" max="4866" width="9.140625" style="359"/>
    <col min="4867" max="4867" width="36.85546875" style="359" customWidth="1"/>
    <col min="4868" max="4868" width="0" style="359" hidden="1" customWidth="1"/>
    <col min="4869" max="4869" width="0.140625" style="359" customWidth="1"/>
    <col min="4870" max="4870" width="13.7109375" style="359" customWidth="1"/>
    <col min="4871" max="4871" width="0" style="359" hidden="1" customWidth="1"/>
    <col min="4872" max="4872" width="11.5703125" style="359" customWidth="1"/>
    <col min="4873" max="4873" width="0" style="359" hidden="1" customWidth="1"/>
    <col min="4874" max="4874" width="11" style="359" customWidth="1"/>
    <col min="4875" max="4875" width="7" style="359" customWidth="1"/>
    <col min="4876" max="5122" width="9.140625" style="359"/>
    <col min="5123" max="5123" width="36.85546875" style="359" customWidth="1"/>
    <col min="5124" max="5124" width="0" style="359" hidden="1" customWidth="1"/>
    <col min="5125" max="5125" width="0.140625" style="359" customWidth="1"/>
    <col min="5126" max="5126" width="13.7109375" style="359" customWidth="1"/>
    <col min="5127" max="5127" width="0" style="359" hidden="1" customWidth="1"/>
    <col min="5128" max="5128" width="11.5703125" style="359" customWidth="1"/>
    <col min="5129" max="5129" width="0" style="359" hidden="1" customWidth="1"/>
    <col min="5130" max="5130" width="11" style="359" customWidth="1"/>
    <col min="5131" max="5131" width="7" style="359" customWidth="1"/>
    <col min="5132" max="5378" width="9.140625" style="359"/>
    <col min="5379" max="5379" width="36.85546875" style="359" customWidth="1"/>
    <col min="5380" max="5380" width="0" style="359" hidden="1" customWidth="1"/>
    <col min="5381" max="5381" width="0.140625" style="359" customWidth="1"/>
    <col min="5382" max="5382" width="13.7109375" style="359" customWidth="1"/>
    <col min="5383" max="5383" width="0" style="359" hidden="1" customWidth="1"/>
    <col min="5384" max="5384" width="11.5703125" style="359" customWidth="1"/>
    <col min="5385" max="5385" width="0" style="359" hidden="1" customWidth="1"/>
    <col min="5386" max="5386" width="11" style="359" customWidth="1"/>
    <col min="5387" max="5387" width="7" style="359" customWidth="1"/>
    <col min="5388" max="5634" width="9.140625" style="359"/>
    <col min="5635" max="5635" width="36.85546875" style="359" customWidth="1"/>
    <col min="5636" max="5636" width="0" style="359" hidden="1" customWidth="1"/>
    <col min="5637" max="5637" width="0.140625" style="359" customWidth="1"/>
    <col min="5638" max="5638" width="13.7109375" style="359" customWidth="1"/>
    <col min="5639" max="5639" width="0" style="359" hidden="1" customWidth="1"/>
    <col min="5640" max="5640" width="11.5703125" style="359" customWidth="1"/>
    <col min="5641" max="5641" width="0" style="359" hidden="1" customWidth="1"/>
    <col min="5642" max="5642" width="11" style="359" customWidth="1"/>
    <col min="5643" max="5643" width="7" style="359" customWidth="1"/>
    <col min="5644" max="5890" width="9.140625" style="359"/>
    <col min="5891" max="5891" width="36.85546875" style="359" customWidth="1"/>
    <col min="5892" max="5892" width="0" style="359" hidden="1" customWidth="1"/>
    <col min="5893" max="5893" width="0.140625" style="359" customWidth="1"/>
    <col min="5894" max="5894" width="13.7109375" style="359" customWidth="1"/>
    <col min="5895" max="5895" width="0" style="359" hidden="1" customWidth="1"/>
    <col min="5896" max="5896" width="11.5703125" style="359" customWidth="1"/>
    <col min="5897" max="5897" width="0" style="359" hidden="1" customWidth="1"/>
    <col min="5898" max="5898" width="11" style="359" customWidth="1"/>
    <col min="5899" max="5899" width="7" style="359" customWidth="1"/>
    <col min="5900" max="6146" width="9.140625" style="359"/>
    <col min="6147" max="6147" width="36.85546875" style="359" customWidth="1"/>
    <col min="6148" max="6148" width="0" style="359" hidden="1" customWidth="1"/>
    <col min="6149" max="6149" width="0.140625" style="359" customWidth="1"/>
    <col min="6150" max="6150" width="13.7109375" style="359" customWidth="1"/>
    <col min="6151" max="6151" width="0" style="359" hidden="1" customWidth="1"/>
    <col min="6152" max="6152" width="11.5703125" style="359" customWidth="1"/>
    <col min="6153" max="6153" width="0" style="359" hidden="1" customWidth="1"/>
    <col min="6154" max="6154" width="11" style="359" customWidth="1"/>
    <col min="6155" max="6155" width="7" style="359" customWidth="1"/>
    <col min="6156" max="6402" width="9.140625" style="359"/>
    <col min="6403" max="6403" width="36.85546875" style="359" customWidth="1"/>
    <col min="6404" max="6404" width="0" style="359" hidden="1" customWidth="1"/>
    <col min="6405" max="6405" width="0.140625" style="359" customWidth="1"/>
    <col min="6406" max="6406" width="13.7109375" style="359" customWidth="1"/>
    <col min="6407" max="6407" width="0" style="359" hidden="1" customWidth="1"/>
    <col min="6408" max="6408" width="11.5703125" style="359" customWidth="1"/>
    <col min="6409" max="6409" width="0" style="359" hidden="1" customWidth="1"/>
    <col min="6410" max="6410" width="11" style="359" customWidth="1"/>
    <col min="6411" max="6411" width="7" style="359" customWidth="1"/>
    <col min="6412" max="6658" width="9.140625" style="359"/>
    <col min="6659" max="6659" width="36.85546875" style="359" customWidth="1"/>
    <col min="6660" max="6660" width="0" style="359" hidden="1" customWidth="1"/>
    <col min="6661" max="6661" width="0.140625" style="359" customWidth="1"/>
    <col min="6662" max="6662" width="13.7109375" style="359" customWidth="1"/>
    <col min="6663" max="6663" width="0" style="359" hidden="1" customWidth="1"/>
    <col min="6664" max="6664" width="11.5703125" style="359" customWidth="1"/>
    <col min="6665" max="6665" width="0" style="359" hidden="1" customWidth="1"/>
    <col min="6666" max="6666" width="11" style="359" customWidth="1"/>
    <col min="6667" max="6667" width="7" style="359" customWidth="1"/>
    <col min="6668" max="6914" width="9.140625" style="359"/>
    <col min="6915" max="6915" width="36.85546875" style="359" customWidth="1"/>
    <col min="6916" max="6916" width="0" style="359" hidden="1" customWidth="1"/>
    <col min="6917" max="6917" width="0.140625" style="359" customWidth="1"/>
    <col min="6918" max="6918" width="13.7109375" style="359" customWidth="1"/>
    <col min="6919" max="6919" width="0" style="359" hidden="1" customWidth="1"/>
    <col min="6920" max="6920" width="11.5703125" style="359" customWidth="1"/>
    <col min="6921" max="6921" width="0" style="359" hidden="1" customWidth="1"/>
    <col min="6922" max="6922" width="11" style="359" customWidth="1"/>
    <col min="6923" max="6923" width="7" style="359" customWidth="1"/>
    <col min="6924" max="7170" width="9.140625" style="359"/>
    <col min="7171" max="7171" width="36.85546875" style="359" customWidth="1"/>
    <col min="7172" max="7172" width="0" style="359" hidden="1" customWidth="1"/>
    <col min="7173" max="7173" width="0.140625" style="359" customWidth="1"/>
    <col min="7174" max="7174" width="13.7109375" style="359" customWidth="1"/>
    <col min="7175" max="7175" width="0" style="359" hidden="1" customWidth="1"/>
    <col min="7176" max="7176" width="11.5703125" style="359" customWidth="1"/>
    <col min="7177" max="7177" width="0" style="359" hidden="1" customWidth="1"/>
    <col min="7178" max="7178" width="11" style="359" customWidth="1"/>
    <col min="7179" max="7179" width="7" style="359" customWidth="1"/>
    <col min="7180" max="7426" width="9.140625" style="359"/>
    <col min="7427" max="7427" width="36.85546875" style="359" customWidth="1"/>
    <col min="7428" max="7428" width="0" style="359" hidden="1" customWidth="1"/>
    <col min="7429" max="7429" width="0.140625" style="359" customWidth="1"/>
    <col min="7430" max="7430" width="13.7109375" style="359" customWidth="1"/>
    <col min="7431" max="7431" width="0" style="359" hidden="1" customWidth="1"/>
    <col min="7432" max="7432" width="11.5703125" style="359" customWidth="1"/>
    <col min="7433" max="7433" width="0" style="359" hidden="1" customWidth="1"/>
    <col min="7434" max="7434" width="11" style="359" customWidth="1"/>
    <col min="7435" max="7435" width="7" style="359" customWidth="1"/>
    <col min="7436" max="7682" width="9.140625" style="359"/>
    <col min="7683" max="7683" width="36.85546875" style="359" customWidth="1"/>
    <col min="7684" max="7684" width="0" style="359" hidden="1" customWidth="1"/>
    <col min="7685" max="7685" width="0.140625" style="359" customWidth="1"/>
    <col min="7686" max="7686" width="13.7109375" style="359" customWidth="1"/>
    <col min="7687" max="7687" width="0" style="359" hidden="1" customWidth="1"/>
    <col min="7688" max="7688" width="11.5703125" style="359" customWidth="1"/>
    <col min="7689" max="7689" width="0" style="359" hidden="1" customWidth="1"/>
    <col min="7690" max="7690" width="11" style="359" customWidth="1"/>
    <col min="7691" max="7691" width="7" style="359" customWidth="1"/>
    <col min="7692" max="7938" width="9.140625" style="359"/>
    <col min="7939" max="7939" width="36.85546875" style="359" customWidth="1"/>
    <col min="7940" max="7940" width="0" style="359" hidden="1" customWidth="1"/>
    <col min="7941" max="7941" width="0.140625" style="359" customWidth="1"/>
    <col min="7942" max="7942" width="13.7109375" style="359" customWidth="1"/>
    <col min="7943" max="7943" width="0" style="359" hidden="1" customWidth="1"/>
    <col min="7944" max="7944" width="11.5703125" style="359" customWidth="1"/>
    <col min="7945" max="7945" width="0" style="359" hidden="1" customWidth="1"/>
    <col min="7946" max="7946" width="11" style="359" customWidth="1"/>
    <col min="7947" max="7947" width="7" style="359" customWidth="1"/>
    <col min="7948" max="8194" width="9.140625" style="359"/>
    <col min="8195" max="8195" width="36.85546875" style="359" customWidth="1"/>
    <col min="8196" max="8196" width="0" style="359" hidden="1" customWidth="1"/>
    <col min="8197" max="8197" width="0.140625" style="359" customWidth="1"/>
    <col min="8198" max="8198" width="13.7109375" style="359" customWidth="1"/>
    <col min="8199" max="8199" width="0" style="359" hidden="1" customWidth="1"/>
    <col min="8200" max="8200" width="11.5703125" style="359" customWidth="1"/>
    <col min="8201" max="8201" width="0" style="359" hidden="1" customWidth="1"/>
    <col min="8202" max="8202" width="11" style="359" customWidth="1"/>
    <col min="8203" max="8203" width="7" style="359" customWidth="1"/>
    <col min="8204" max="8450" width="9.140625" style="359"/>
    <col min="8451" max="8451" width="36.85546875" style="359" customWidth="1"/>
    <col min="8452" max="8452" width="0" style="359" hidden="1" customWidth="1"/>
    <col min="8453" max="8453" width="0.140625" style="359" customWidth="1"/>
    <col min="8454" max="8454" width="13.7109375" style="359" customWidth="1"/>
    <col min="8455" max="8455" width="0" style="359" hidden="1" customWidth="1"/>
    <col min="8456" max="8456" width="11.5703125" style="359" customWidth="1"/>
    <col min="8457" max="8457" width="0" style="359" hidden="1" customWidth="1"/>
    <col min="8458" max="8458" width="11" style="359" customWidth="1"/>
    <col min="8459" max="8459" width="7" style="359" customWidth="1"/>
    <col min="8460" max="8706" width="9.140625" style="359"/>
    <col min="8707" max="8707" width="36.85546875" style="359" customWidth="1"/>
    <col min="8708" max="8708" width="0" style="359" hidden="1" customWidth="1"/>
    <col min="8709" max="8709" width="0.140625" style="359" customWidth="1"/>
    <col min="8710" max="8710" width="13.7109375" style="359" customWidth="1"/>
    <col min="8711" max="8711" width="0" style="359" hidden="1" customWidth="1"/>
    <col min="8712" max="8712" width="11.5703125" style="359" customWidth="1"/>
    <col min="8713" max="8713" width="0" style="359" hidden="1" customWidth="1"/>
    <col min="8714" max="8714" width="11" style="359" customWidth="1"/>
    <col min="8715" max="8715" width="7" style="359" customWidth="1"/>
    <col min="8716" max="8962" width="9.140625" style="359"/>
    <col min="8963" max="8963" width="36.85546875" style="359" customWidth="1"/>
    <col min="8964" max="8964" width="0" style="359" hidden="1" customWidth="1"/>
    <col min="8965" max="8965" width="0.140625" style="359" customWidth="1"/>
    <col min="8966" max="8966" width="13.7109375" style="359" customWidth="1"/>
    <col min="8967" max="8967" width="0" style="359" hidden="1" customWidth="1"/>
    <col min="8968" max="8968" width="11.5703125" style="359" customWidth="1"/>
    <col min="8969" max="8969" width="0" style="359" hidden="1" customWidth="1"/>
    <col min="8970" max="8970" width="11" style="359" customWidth="1"/>
    <col min="8971" max="8971" width="7" style="359" customWidth="1"/>
    <col min="8972" max="9218" width="9.140625" style="359"/>
    <col min="9219" max="9219" width="36.85546875" style="359" customWidth="1"/>
    <col min="9220" max="9220" width="0" style="359" hidden="1" customWidth="1"/>
    <col min="9221" max="9221" width="0.140625" style="359" customWidth="1"/>
    <col min="9222" max="9222" width="13.7109375" style="359" customWidth="1"/>
    <col min="9223" max="9223" width="0" style="359" hidden="1" customWidth="1"/>
    <col min="9224" max="9224" width="11.5703125" style="359" customWidth="1"/>
    <col min="9225" max="9225" width="0" style="359" hidden="1" customWidth="1"/>
    <col min="9226" max="9226" width="11" style="359" customWidth="1"/>
    <col min="9227" max="9227" width="7" style="359" customWidth="1"/>
    <col min="9228" max="9474" width="9.140625" style="359"/>
    <col min="9475" max="9475" width="36.85546875" style="359" customWidth="1"/>
    <col min="9476" max="9476" width="0" style="359" hidden="1" customWidth="1"/>
    <col min="9477" max="9477" width="0.140625" style="359" customWidth="1"/>
    <col min="9478" max="9478" width="13.7109375" style="359" customWidth="1"/>
    <col min="9479" max="9479" width="0" style="359" hidden="1" customWidth="1"/>
    <col min="9480" max="9480" width="11.5703125" style="359" customWidth="1"/>
    <col min="9481" max="9481" width="0" style="359" hidden="1" customWidth="1"/>
    <col min="9482" max="9482" width="11" style="359" customWidth="1"/>
    <col min="9483" max="9483" width="7" style="359" customWidth="1"/>
    <col min="9484" max="9730" width="9.140625" style="359"/>
    <col min="9731" max="9731" width="36.85546875" style="359" customWidth="1"/>
    <col min="9732" max="9732" width="0" style="359" hidden="1" customWidth="1"/>
    <col min="9733" max="9733" width="0.140625" style="359" customWidth="1"/>
    <col min="9734" max="9734" width="13.7109375" style="359" customWidth="1"/>
    <col min="9735" max="9735" width="0" style="359" hidden="1" customWidth="1"/>
    <col min="9736" max="9736" width="11.5703125" style="359" customWidth="1"/>
    <col min="9737" max="9737" width="0" style="359" hidden="1" customWidth="1"/>
    <col min="9738" max="9738" width="11" style="359" customWidth="1"/>
    <col min="9739" max="9739" width="7" style="359" customWidth="1"/>
    <col min="9740" max="9986" width="9.140625" style="359"/>
    <col min="9987" max="9987" width="36.85546875" style="359" customWidth="1"/>
    <col min="9988" max="9988" width="0" style="359" hidden="1" customWidth="1"/>
    <col min="9989" max="9989" width="0.140625" style="359" customWidth="1"/>
    <col min="9990" max="9990" width="13.7109375" style="359" customWidth="1"/>
    <col min="9991" max="9991" width="0" style="359" hidden="1" customWidth="1"/>
    <col min="9992" max="9992" width="11.5703125" style="359" customWidth="1"/>
    <col min="9993" max="9993" width="0" style="359" hidden="1" customWidth="1"/>
    <col min="9994" max="9994" width="11" style="359" customWidth="1"/>
    <col min="9995" max="9995" width="7" style="359" customWidth="1"/>
    <col min="9996" max="10242" width="9.140625" style="359"/>
    <col min="10243" max="10243" width="36.85546875" style="359" customWidth="1"/>
    <col min="10244" max="10244" width="0" style="359" hidden="1" customWidth="1"/>
    <col min="10245" max="10245" width="0.140625" style="359" customWidth="1"/>
    <col min="10246" max="10246" width="13.7109375" style="359" customWidth="1"/>
    <col min="10247" max="10247" width="0" style="359" hidden="1" customWidth="1"/>
    <col min="10248" max="10248" width="11.5703125" style="359" customWidth="1"/>
    <col min="10249" max="10249" width="0" style="359" hidden="1" customWidth="1"/>
    <col min="10250" max="10250" width="11" style="359" customWidth="1"/>
    <col min="10251" max="10251" width="7" style="359" customWidth="1"/>
    <col min="10252" max="10498" width="9.140625" style="359"/>
    <col min="10499" max="10499" width="36.85546875" style="359" customWidth="1"/>
    <col min="10500" max="10500" width="0" style="359" hidden="1" customWidth="1"/>
    <col min="10501" max="10501" width="0.140625" style="359" customWidth="1"/>
    <col min="10502" max="10502" width="13.7109375" style="359" customWidth="1"/>
    <col min="10503" max="10503" width="0" style="359" hidden="1" customWidth="1"/>
    <col min="10504" max="10504" width="11.5703125" style="359" customWidth="1"/>
    <col min="10505" max="10505" width="0" style="359" hidden="1" customWidth="1"/>
    <col min="10506" max="10506" width="11" style="359" customWidth="1"/>
    <col min="10507" max="10507" width="7" style="359" customWidth="1"/>
    <col min="10508" max="10754" width="9.140625" style="359"/>
    <col min="10755" max="10755" width="36.85546875" style="359" customWidth="1"/>
    <col min="10756" max="10756" width="0" style="359" hidden="1" customWidth="1"/>
    <col min="10757" max="10757" width="0.140625" style="359" customWidth="1"/>
    <col min="10758" max="10758" width="13.7109375" style="359" customWidth="1"/>
    <col min="10759" max="10759" width="0" style="359" hidden="1" customWidth="1"/>
    <col min="10760" max="10760" width="11.5703125" style="359" customWidth="1"/>
    <col min="10761" max="10761" width="0" style="359" hidden="1" customWidth="1"/>
    <col min="10762" max="10762" width="11" style="359" customWidth="1"/>
    <col min="10763" max="10763" width="7" style="359" customWidth="1"/>
    <col min="10764" max="11010" width="9.140625" style="359"/>
    <col min="11011" max="11011" width="36.85546875" style="359" customWidth="1"/>
    <col min="11012" max="11012" width="0" style="359" hidden="1" customWidth="1"/>
    <col min="11013" max="11013" width="0.140625" style="359" customWidth="1"/>
    <col min="11014" max="11014" width="13.7109375" style="359" customWidth="1"/>
    <col min="11015" max="11015" width="0" style="359" hidden="1" customWidth="1"/>
    <col min="11016" max="11016" width="11.5703125" style="359" customWidth="1"/>
    <col min="11017" max="11017" width="0" style="359" hidden="1" customWidth="1"/>
    <col min="11018" max="11018" width="11" style="359" customWidth="1"/>
    <col min="11019" max="11019" width="7" style="359" customWidth="1"/>
    <col min="11020" max="11266" width="9.140625" style="359"/>
    <col min="11267" max="11267" width="36.85546875" style="359" customWidth="1"/>
    <col min="11268" max="11268" width="0" style="359" hidden="1" customWidth="1"/>
    <col min="11269" max="11269" width="0.140625" style="359" customWidth="1"/>
    <col min="11270" max="11270" width="13.7109375" style="359" customWidth="1"/>
    <col min="11271" max="11271" width="0" style="359" hidden="1" customWidth="1"/>
    <col min="11272" max="11272" width="11.5703125" style="359" customWidth="1"/>
    <col min="11273" max="11273" width="0" style="359" hidden="1" customWidth="1"/>
    <col min="11274" max="11274" width="11" style="359" customWidth="1"/>
    <col min="11275" max="11275" width="7" style="359" customWidth="1"/>
    <col min="11276" max="11522" width="9.140625" style="359"/>
    <col min="11523" max="11523" width="36.85546875" style="359" customWidth="1"/>
    <col min="11524" max="11524" width="0" style="359" hidden="1" customWidth="1"/>
    <col min="11525" max="11525" width="0.140625" style="359" customWidth="1"/>
    <col min="11526" max="11526" width="13.7109375" style="359" customWidth="1"/>
    <col min="11527" max="11527" width="0" style="359" hidden="1" customWidth="1"/>
    <col min="11528" max="11528" width="11.5703125" style="359" customWidth="1"/>
    <col min="11529" max="11529" width="0" style="359" hidden="1" customWidth="1"/>
    <col min="11530" max="11530" width="11" style="359" customWidth="1"/>
    <col min="11531" max="11531" width="7" style="359" customWidth="1"/>
    <col min="11532" max="11778" width="9.140625" style="359"/>
    <col min="11779" max="11779" width="36.85546875" style="359" customWidth="1"/>
    <col min="11780" max="11780" width="0" style="359" hidden="1" customWidth="1"/>
    <col min="11781" max="11781" width="0.140625" style="359" customWidth="1"/>
    <col min="11782" max="11782" width="13.7109375" style="359" customWidth="1"/>
    <col min="11783" max="11783" width="0" style="359" hidden="1" customWidth="1"/>
    <col min="11784" max="11784" width="11.5703125" style="359" customWidth="1"/>
    <col min="11785" max="11785" width="0" style="359" hidden="1" customWidth="1"/>
    <col min="11786" max="11786" width="11" style="359" customWidth="1"/>
    <col min="11787" max="11787" width="7" style="359" customWidth="1"/>
    <col min="11788" max="12034" width="9.140625" style="359"/>
    <col min="12035" max="12035" width="36.85546875" style="359" customWidth="1"/>
    <col min="12036" max="12036" width="0" style="359" hidden="1" customWidth="1"/>
    <col min="12037" max="12037" width="0.140625" style="359" customWidth="1"/>
    <col min="12038" max="12038" width="13.7109375" style="359" customWidth="1"/>
    <col min="12039" max="12039" width="0" style="359" hidden="1" customWidth="1"/>
    <col min="12040" max="12040" width="11.5703125" style="359" customWidth="1"/>
    <col min="12041" max="12041" width="0" style="359" hidden="1" customWidth="1"/>
    <col min="12042" max="12042" width="11" style="359" customWidth="1"/>
    <col min="12043" max="12043" width="7" style="359" customWidth="1"/>
    <col min="12044" max="12290" width="9.140625" style="359"/>
    <col min="12291" max="12291" width="36.85546875" style="359" customWidth="1"/>
    <col min="12292" max="12292" width="0" style="359" hidden="1" customWidth="1"/>
    <col min="12293" max="12293" width="0.140625" style="359" customWidth="1"/>
    <col min="12294" max="12294" width="13.7109375" style="359" customWidth="1"/>
    <col min="12295" max="12295" width="0" style="359" hidden="1" customWidth="1"/>
    <col min="12296" max="12296" width="11.5703125" style="359" customWidth="1"/>
    <col min="12297" max="12297" width="0" style="359" hidden="1" customWidth="1"/>
    <col min="12298" max="12298" width="11" style="359" customWidth="1"/>
    <col min="12299" max="12299" width="7" style="359" customWidth="1"/>
    <col min="12300" max="12546" width="9.140625" style="359"/>
    <col min="12547" max="12547" width="36.85546875" style="359" customWidth="1"/>
    <col min="12548" max="12548" width="0" style="359" hidden="1" customWidth="1"/>
    <col min="12549" max="12549" width="0.140625" style="359" customWidth="1"/>
    <col min="12550" max="12550" width="13.7109375" style="359" customWidth="1"/>
    <col min="12551" max="12551" width="0" style="359" hidden="1" customWidth="1"/>
    <col min="12552" max="12552" width="11.5703125" style="359" customWidth="1"/>
    <col min="12553" max="12553" width="0" style="359" hidden="1" customWidth="1"/>
    <col min="12554" max="12554" width="11" style="359" customWidth="1"/>
    <col min="12555" max="12555" width="7" style="359" customWidth="1"/>
    <col min="12556" max="12802" width="9.140625" style="359"/>
    <col min="12803" max="12803" width="36.85546875" style="359" customWidth="1"/>
    <col min="12804" max="12804" width="0" style="359" hidden="1" customWidth="1"/>
    <col min="12805" max="12805" width="0.140625" style="359" customWidth="1"/>
    <col min="12806" max="12806" width="13.7109375" style="359" customWidth="1"/>
    <col min="12807" max="12807" width="0" style="359" hidden="1" customWidth="1"/>
    <col min="12808" max="12808" width="11.5703125" style="359" customWidth="1"/>
    <col min="12809" max="12809" width="0" style="359" hidden="1" customWidth="1"/>
    <col min="12810" max="12810" width="11" style="359" customWidth="1"/>
    <col min="12811" max="12811" width="7" style="359" customWidth="1"/>
    <col min="12812" max="13058" width="9.140625" style="359"/>
    <col min="13059" max="13059" width="36.85546875" style="359" customWidth="1"/>
    <col min="13060" max="13060" width="0" style="359" hidden="1" customWidth="1"/>
    <col min="13061" max="13061" width="0.140625" style="359" customWidth="1"/>
    <col min="13062" max="13062" width="13.7109375" style="359" customWidth="1"/>
    <col min="13063" max="13063" width="0" style="359" hidden="1" customWidth="1"/>
    <col min="13064" max="13064" width="11.5703125" style="359" customWidth="1"/>
    <col min="13065" max="13065" width="0" style="359" hidden="1" customWidth="1"/>
    <col min="13066" max="13066" width="11" style="359" customWidth="1"/>
    <col min="13067" max="13067" width="7" style="359" customWidth="1"/>
    <col min="13068" max="13314" width="9.140625" style="359"/>
    <col min="13315" max="13315" width="36.85546875" style="359" customWidth="1"/>
    <col min="13316" max="13316" width="0" style="359" hidden="1" customWidth="1"/>
    <col min="13317" max="13317" width="0.140625" style="359" customWidth="1"/>
    <col min="13318" max="13318" width="13.7109375" style="359" customWidth="1"/>
    <col min="13319" max="13319" width="0" style="359" hidden="1" customWidth="1"/>
    <col min="13320" max="13320" width="11.5703125" style="359" customWidth="1"/>
    <col min="13321" max="13321" width="0" style="359" hidden="1" customWidth="1"/>
    <col min="13322" max="13322" width="11" style="359" customWidth="1"/>
    <col min="13323" max="13323" width="7" style="359" customWidth="1"/>
    <col min="13324" max="13570" width="9.140625" style="359"/>
    <col min="13571" max="13571" width="36.85546875" style="359" customWidth="1"/>
    <col min="13572" max="13572" width="0" style="359" hidden="1" customWidth="1"/>
    <col min="13573" max="13573" width="0.140625" style="359" customWidth="1"/>
    <col min="13574" max="13574" width="13.7109375" style="359" customWidth="1"/>
    <col min="13575" max="13575" width="0" style="359" hidden="1" customWidth="1"/>
    <col min="13576" max="13576" width="11.5703125" style="359" customWidth="1"/>
    <col min="13577" max="13577" width="0" style="359" hidden="1" customWidth="1"/>
    <col min="13578" max="13578" width="11" style="359" customWidth="1"/>
    <col min="13579" max="13579" width="7" style="359" customWidth="1"/>
    <col min="13580" max="13826" width="9.140625" style="359"/>
    <col min="13827" max="13827" width="36.85546875" style="359" customWidth="1"/>
    <col min="13828" max="13828" width="0" style="359" hidden="1" customWidth="1"/>
    <col min="13829" max="13829" width="0.140625" style="359" customWidth="1"/>
    <col min="13830" max="13830" width="13.7109375" style="359" customWidth="1"/>
    <col min="13831" max="13831" width="0" style="359" hidden="1" customWidth="1"/>
    <col min="13832" max="13832" width="11.5703125" style="359" customWidth="1"/>
    <col min="13833" max="13833" width="0" style="359" hidden="1" customWidth="1"/>
    <col min="13834" max="13834" width="11" style="359" customWidth="1"/>
    <col min="13835" max="13835" width="7" style="359" customWidth="1"/>
    <col min="13836" max="14082" width="9.140625" style="359"/>
    <col min="14083" max="14083" width="36.85546875" style="359" customWidth="1"/>
    <col min="14084" max="14084" width="0" style="359" hidden="1" customWidth="1"/>
    <col min="14085" max="14085" width="0.140625" style="359" customWidth="1"/>
    <col min="14086" max="14086" width="13.7109375" style="359" customWidth="1"/>
    <col min="14087" max="14087" width="0" style="359" hidden="1" customWidth="1"/>
    <col min="14088" max="14088" width="11.5703125" style="359" customWidth="1"/>
    <col min="14089" max="14089" width="0" style="359" hidden="1" customWidth="1"/>
    <col min="14090" max="14090" width="11" style="359" customWidth="1"/>
    <col min="14091" max="14091" width="7" style="359" customWidth="1"/>
    <col min="14092" max="14338" width="9.140625" style="359"/>
    <col min="14339" max="14339" width="36.85546875" style="359" customWidth="1"/>
    <col min="14340" max="14340" width="0" style="359" hidden="1" customWidth="1"/>
    <col min="14341" max="14341" width="0.140625" style="359" customWidth="1"/>
    <col min="14342" max="14342" width="13.7109375" style="359" customWidth="1"/>
    <col min="14343" max="14343" width="0" style="359" hidden="1" customWidth="1"/>
    <col min="14344" max="14344" width="11.5703125" style="359" customWidth="1"/>
    <col min="14345" max="14345" width="0" style="359" hidden="1" customWidth="1"/>
    <col min="14346" max="14346" width="11" style="359" customWidth="1"/>
    <col min="14347" max="14347" width="7" style="359" customWidth="1"/>
    <col min="14348" max="14594" width="9.140625" style="359"/>
    <col min="14595" max="14595" width="36.85546875" style="359" customWidth="1"/>
    <col min="14596" max="14596" width="0" style="359" hidden="1" customWidth="1"/>
    <col min="14597" max="14597" width="0.140625" style="359" customWidth="1"/>
    <col min="14598" max="14598" width="13.7109375" style="359" customWidth="1"/>
    <col min="14599" max="14599" width="0" style="359" hidden="1" customWidth="1"/>
    <col min="14600" max="14600" width="11.5703125" style="359" customWidth="1"/>
    <col min="14601" max="14601" width="0" style="359" hidden="1" customWidth="1"/>
    <col min="14602" max="14602" width="11" style="359" customWidth="1"/>
    <col min="14603" max="14603" width="7" style="359" customWidth="1"/>
    <col min="14604" max="14850" width="9.140625" style="359"/>
    <col min="14851" max="14851" width="36.85546875" style="359" customWidth="1"/>
    <col min="14852" max="14852" width="0" style="359" hidden="1" customWidth="1"/>
    <col min="14853" max="14853" width="0.140625" style="359" customWidth="1"/>
    <col min="14854" max="14854" width="13.7109375" style="359" customWidth="1"/>
    <col min="14855" max="14855" width="0" style="359" hidden="1" customWidth="1"/>
    <col min="14856" max="14856" width="11.5703125" style="359" customWidth="1"/>
    <col min="14857" max="14857" width="0" style="359" hidden="1" customWidth="1"/>
    <col min="14858" max="14858" width="11" style="359" customWidth="1"/>
    <col min="14859" max="14859" width="7" style="359" customWidth="1"/>
    <col min="14860" max="15106" width="9.140625" style="359"/>
    <col min="15107" max="15107" width="36.85546875" style="359" customWidth="1"/>
    <col min="15108" max="15108" width="0" style="359" hidden="1" customWidth="1"/>
    <col min="15109" max="15109" width="0.140625" style="359" customWidth="1"/>
    <col min="15110" max="15110" width="13.7109375" style="359" customWidth="1"/>
    <col min="15111" max="15111" width="0" style="359" hidden="1" customWidth="1"/>
    <col min="15112" max="15112" width="11.5703125" style="359" customWidth="1"/>
    <col min="15113" max="15113" width="0" style="359" hidden="1" customWidth="1"/>
    <col min="15114" max="15114" width="11" style="359" customWidth="1"/>
    <col min="15115" max="15115" width="7" style="359" customWidth="1"/>
    <col min="15116" max="15362" width="9.140625" style="359"/>
    <col min="15363" max="15363" width="36.85546875" style="359" customWidth="1"/>
    <col min="15364" max="15364" width="0" style="359" hidden="1" customWidth="1"/>
    <col min="15365" max="15365" width="0.140625" style="359" customWidth="1"/>
    <col min="15366" max="15366" width="13.7109375" style="359" customWidth="1"/>
    <col min="15367" max="15367" width="0" style="359" hidden="1" customWidth="1"/>
    <col min="15368" max="15368" width="11.5703125" style="359" customWidth="1"/>
    <col min="15369" max="15369" width="0" style="359" hidden="1" customWidth="1"/>
    <col min="15370" max="15370" width="11" style="359" customWidth="1"/>
    <col min="15371" max="15371" width="7" style="359" customWidth="1"/>
    <col min="15372" max="15618" width="9.140625" style="359"/>
    <col min="15619" max="15619" width="36.85546875" style="359" customWidth="1"/>
    <col min="15620" max="15620" width="0" style="359" hidden="1" customWidth="1"/>
    <col min="15621" max="15621" width="0.140625" style="359" customWidth="1"/>
    <col min="15622" max="15622" width="13.7109375" style="359" customWidth="1"/>
    <col min="15623" max="15623" width="0" style="359" hidden="1" customWidth="1"/>
    <col min="15624" max="15624" width="11.5703125" style="359" customWidth="1"/>
    <col min="15625" max="15625" width="0" style="359" hidden="1" customWidth="1"/>
    <col min="15626" max="15626" width="11" style="359" customWidth="1"/>
    <col min="15627" max="15627" width="7" style="359" customWidth="1"/>
    <col min="15628" max="15874" width="9.140625" style="359"/>
    <col min="15875" max="15875" width="36.85546875" style="359" customWidth="1"/>
    <col min="15876" max="15876" width="0" style="359" hidden="1" customWidth="1"/>
    <col min="15877" max="15877" width="0.140625" style="359" customWidth="1"/>
    <col min="15878" max="15878" width="13.7109375" style="359" customWidth="1"/>
    <col min="15879" max="15879" width="0" style="359" hidden="1" customWidth="1"/>
    <col min="15880" max="15880" width="11.5703125" style="359" customWidth="1"/>
    <col min="15881" max="15881" width="0" style="359" hidden="1" customWidth="1"/>
    <col min="15882" max="15882" width="11" style="359" customWidth="1"/>
    <col min="15883" max="15883" width="7" style="359" customWidth="1"/>
    <col min="15884" max="16130" width="9.140625" style="359"/>
    <col min="16131" max="16131" width="36.85546875" style="359" customWidth="1"/>
    <col min="16132" max="16132" width="0" style="359" hidden="1" customWidth="1"/>
    <col min="16133" max="16133" width="0.140625" style="359" customWidth="1"/>
    <col min="16134" max="16134" width="13.7109375" style="359" customWidth="1"/>
    <col min="16135" max="16135" width="0" style="359" hidden="1" customWidth="1"/>
    <col min="16136" max="16136" width="11.5703125" style="359" customWidth="1"/>
    <col min="16137" max="16137" width="0" style="359" hidden="1" customWidth="1"/>
    <col min="16138" max="16138" width="11" style="359" customWidth="1"/>
    <col min="16139" max="16139" width="7" style="359" customWidth="1"/>
    <col min="16140" max="16384" width="9.140625" style="359"/>
  </cols>
  <sheetData>
    <row r="1" spans="1:11" ht="15.75" x14ac:dyDescent="0.2">
      <c r="A1" s="863" t="s">
        <v>601</v>
      </c>
      <c r="B1" s="864"/>
      <c r="C1" s="864"/>
      <c r="D1" s="864"/>
      <c r="E1" s="864"/>
      <c r="F1" s="864"/>
      <c r="G1" s="864"/>
      <c r="H1" s="864"/>
      <c r="I1" s="864"/>
      <c r="J1" s="864"/>
    </row>
    <row r="2" spans="1:11" ht="9.75" customHeight="1" thickBot="1" x14ac:dyDescent="0.25">
      <c r="A2" s="597"/>
      <c r="B2" s="597"/>
      <c r="C2" s="597"/>
      <c r="D2" s="597"/>
      <c r="E2" s="597"/>
      <c r="F2" s="597"/>
      <c r="G2" s="597"/>
      <c r="H2" s="597"/>
      <c r="J2" s="359" t="s">
        <v>602</v>
      </c>
    </row>
    <row r="3" spans="1:11" ht="42" customHeight="1" thickBot="1" x14ac:dyDescent="0.25">
      <c r="A3" s="865" t="s">
        <v>603</v>
      </c>
      <c r="B3" s="866"/>
      <c r="C3" s="866"/>
      <c r="D3" s="598"/>
      <c r="E3" s="598"/>
      <c r="F3" s="599" t="s">
        <v>604</v>
      </c>
      <c r="G3" s="600" t="s">
        <v>605</v>
      </c>
      <c r="H3" s="599" t="s">
        <v>606</v>
      </c>
      <c r="I3" s="601" t="s">
        <v>607</v>
      </c>
      <c r="J3" s="602" t="s">
        <v>608</v>
      </c>
      <c r="K3" s="603" t="s">
        <v>607</v>
      </c>
    </row>
    <row r="4" spans="1:11" ht="13.5" thickBot="1" x14ac:dyDescent="0.25">
      <c r="A4" s="867" t="s">
        <v>609</v>
      </c>
      <c r="B4" s="868"/>
      <c r="C4" s="868"/>
      <c r="D4" s="868"/>
      <c r="E4" s="868"/>
      <c r="F4" s="868"/>
      <c r="G4" s="868"/>
      <c r="H4" s="868"/>
      <c r="I4" s="868"/>
      <c r="J4" s="868"/>
      <c r="K4" s="869"/>
    </row>
    <row r="5" spans="1:11" x14ac:dyDescent="0.2">
      <c r="A5" s="870" t="s">
        <v>610</v>
      </c>
      <c r="B5" s="871"/>
      <c r="C5" s="871"/>
      <c r="D5" s="604"/>
      <c r="E5" s="604"/>
      <c r="F5" s="605"/>
      <c r="G5" s="606"/>
      <c r="H5" s="607"/>
      <c r="I5" s="608"/>
      <c r="J5" s="609"/>
      <c r="K5" s="610"/>
    </row>
    <row r="6" spans="1:11" ht="12" customHeight="1" x14ac:dyDescent="0.2">
      <c r="A6" s="872" t="s">
        <v>611</v>
      </c>
      <c r="B6" s="873"/>
      <c r="C6" s="874"/>
      <c r="D6" s="604"/>
      <c r="E6" s="604"/>
      <c r="F6" s="611">
        <v>56720800</v>
      </c>
      <c r="G6" s="612">
        <v>50890167</v>
      </c>
      <c r="H6" s="613">
        <v>72800000</v>
      </c>
      <c r="I6" s="614">
        <f>H6/F6*100</f>
        <v>128.34797816673952</v>
      </c>
      <c r="J6" s="620">
        <f>H6-F6</f>
        <v>16079200</v>
      </c>
      <c r="K6" s="616">
        <f>H6/F6*100</f>
        <v>128.34797816673952</v>
      </c>
    </row>
    <row r="7" spans="1:11" x14ac:dyDescent="0.2">
      <c r="A7" s="617" t="s">
        <v>612</v>
      </c>
      <c r="B7" s="618"/>
      <c r="C7" s="618"/>
      <c r="D7" s="619"/>
      <c r="E7" s="619"/>
      <c r="F7" s="611">
        <v>6831000</v>
      </c>
      <c r="G7" s="612">
        <v>6476133</v>
      </c>
      <c r="H7" s="613">
        <v>6990000</v>
      </c>
      <c r="I7" s="614">
        <f t="shared" ref="I7:I22" si="0">H7/F7*100</f>
        <v>102.32762406675451</v>
      </c>
      <c r="J7" s="620">
        <f t="shared" ref="J7:J23" si="1">H7-F7</f>
        <v>159000</v>
      </c>
      <c r="K7" s="616">
        <f t="shared" ref="K7:K36" si="2">H7/F7*100</f>
        <v>102.32762406675451</v>
      </c>
    </row>
    <row r="8" spans="1:11" x14ac:dyDescent="0.2">
      <c r="A8" s="860" t="s">
        <v>613</v>
      </c>
      <c r="B8" s="861"/>
      <c r="C8" s="862"/>
      <c r="D8" s="619"/>
      <c r="E8" s="619"/>
      <c r="F8" s="611">
        <v>102200</v>
      </c>
      <c r="G8" s="612">
        <v>74355</v>
      </c>
      <c r="H8" s="613">
        <v>12100</v>
      </c>
      <c r="I8" s="614">
        <f t="shared" si="0"/>
        <v>11.839530332681017</v>
      </c>
      <c r="J8" s="620">
        <f t="shared" si="1"/>
        <v>-90100</v>
      </c>
      <c r="K8" s="616">
        <f t="shared" si="2"/>
        <v>11.839530332681017</v>
      </c>
    </row>
    <row r="9" spans="1:11" x14ac:dyDescent="0.2">
      <c r="A9" s="621" t="s">
        <v>614</v>
      </c>
      <c r="B9" s="622"/>
      <c r="C9" s="623"/>
      <c r="D9" s="619"/>
      <c r="E9" s="619"/>
      <c r="F9" s="611">
        <v>104300</v>
      </c>
      <c r="G9" s="612">
        <v>138752</v>
      </c>
      <c r="H9" s="613">
        <v>120100</v>
      </c>
      <c r="I9" s="614"/>
      <c r="J9" s="620">
        <f t="shared" si="1"/>
        <v>15800</v>
      </c>
      <c r="K9" s="616">
        <f t="shared" si="2"/>
        <v>115.14860977948227</v>
      </c>
    </row>
    <row r="10" spans="1:11" x14ac:dyDescent="0.2">
      <c r="A10" s="878" t="s">
        <v>615</v>
      </c>
      <c r="B10" s="879"/>
      <c r="C10" s="879"/>
      <c r="D10" s="619"/>
      <c r="E10" s="619"/>
      <c r="F10" s="611">
        <v>19151500</v>
      </c>
      <c r="G10" s="612">
        <v>20780137</v>
      </c>
      <c r="H10" s="613">
        <f>21055520-98200-4</f>
        <v>20957316</v>
      </c>
      <c r="I10" s="614">
        <f t="shared" si="0"/>
        <v>109.42910999138449</v>
      </c>
      <c r="J10" s="620">
        <f t="shared" si="1"/>
        <v>1805816</v>
      </c>
      <c r="K10" s="616">
        <f t="shared" si="2"/>
        <v>109.42910999138449</v>
      </c>
    </row>
    <row r="11" spans="1:11" x14ac:dyDescent="0.2">
      <c r="A11" s="621" t="s">
        <v>616</v>
      </c>
      <c r="B11" s="622"/>
      <c r="C11" s="623"/>
      <c r="D11" s="619"/>
      <c r="E11" s="619"/>
      <c r="F11" s="611">
        <v>14542500</v>
      </c>
      <c r="G11" s="612">
        <v>14714788</v>
      </c>
      <c r="H11" s="613">
        <v>19381000</v>
      </c>
      <c r="I11" s="614">
        <f t="shared" si="0"/>
        <v>133.27144576242048</v>
      </c>
      <c r="J11" s="620">
        <f t="shared" si="1"/>
        <v>4838500</v>
      </c>
      <c r="K11" s="616">
        <f t="shared" si="2"/>
        <v>133.27144576242048</v>
      </c>
    </row>
    <row r="12" spans="1:11" x14ac:dyDescent="0.2">
      <c r="A12" s="621" t="s">
        <v>617</v>
      </c>
      <c r="B12" s="622"/>
      <c r="C12" s="623"/>
      <c r="D12" s="624"/>
      <c r="E12" s="624"/>
      <c r="F12" s="611">
        <v>35100</v>
      </c>
      <c r="G12" s="612">
        <v>236383</v>
      </c>
      <c r="H12" s="613">
        <v>185700</v>
      </c>
      <c r="I12" s="614">
        <f t="shared" si="0"/>
        <v>529.0598290598291</v>
      </c>
      <c r="J12" s="620">
        <f t="shared" si="1"/>
        <v>150600</v>
      </c>
      <c r="K12" s="616">
        <f t="shared" si="2"/>
        <v>529.0598290598291</v>
      </c>
    </row>
    <row r="13" spans="1:11" x14ac:dyDescent="0.2">
      <c r="A13" s="625" t="s">
        <v>618</v>
      </c>
      <c r="B13" s="626"/>
      <c r="C13" s="626"/>
      <c r="D13" s="624"/>
      <c r="E13" s="624"/>
      <c r="F13" s="611">
        <v>736922</v>
      </c>
      <c r="G13" s="612">
        <v>929332</v>
      </c>
      <c r="H13" s="611">
        <v>708000</v>
      </c>
      <c r="I13" s="614">
        <f t="shared" si="0"/>
        <v>96.075296978513322</v>
      </c>
      <c r="J13" s="620">
        <f t="shared" si="1"/>
        <v>-28922</v>
      </c>
      <c r="K13" s="616">
        <f t="shared" si="2"/>
        <v>96.075296978513322</v>
      </c>
    </row>
    <row r="14" spans="1:11" x14ac:dyDescent="0.2">
      <c r="A14" s="627" t="s">
        <v>619</v>
      </c>
      <c r="B14" s="628"/>
      <c r="C14" s="628"/>
      <c r="D14" s="619"/>
      <c r="E14" s="619"/>
      <c r="F14" s="611">
        <v>136500</v>
      </c>
      <c r="G14" s="612">
        <v>126782</v>
      </c>
      <c r="H14" s="611">
        <v>182200</v>
      </c>
      <c r="I14" s="614">
        <f t="shared" si="0"/>
        <v>133.47985347985346</v>
      </c>
      <c r="J14" s="620">
        <f t="shared" si="1"/>
        <v>45700</v>
      </c>
      <c r="K14" s="616">
        <f t="shared" si="2"/>
        <v>133.47985347985346</v>
      </c>
    </row>
    <row r="15" spans="1:11" hidden="1" x14ac:dyDescent="0.2">
      <c r="A15" s="621" t="s">
        <v>620</v>
      </c>
      <c r="B15" s="629"/>
      <c r="C15" s="630"/>
      <c r="D15" s="631"/>
      <c r="E15" s="631"/>
      <c r="F15" s="611">
        <v>0</v>
      </c>
      <c r="G15" s="612"/>
      <c r="H15" s="611"/>
      <c r="I15" s="614" t="e">
        <f t="shared" si="0"/>
        <v>#DIV/0!</v>
      </c>
      <c r="J15" s="620">
        <f t="shared" si="1"/>
        <v>0</v>
      </c>
      <c r="K15" s="616" t="e">
        <f t="shared" si="2"/>
        <v>#DIV/0!</v>
      </c>
    </row>
    <row r="16" spans="1:11" x14ac:dyDescent="0.2">
      <c r="A16" s="621" t="s">
        <v>621</v>
      </c>
      <c r="B16" s="622"/>
      <c r="C16" s="623"/>
      <c r="D16" s="631"/>
      <c r="E16" s="631"/>
      <c r="F16" s="611">
        <v>207300</v>
      </c>
      <c r="G16" s="632"/>
      <c r="H16" s="611">
        <f>80300+17900</f>
        <v>98200</v>
      </c>
      <c r="I16" s="614">
        <f t="shared" si="0"/>
        <v>47.370959961408587</v>
      </c>
      <c r="J16" s="620">
        <f t="shared" si="1"/>
        <v>-109100</v>
      </c>
      <c r="K16" s="616">
        <f t="shared" si="2"/>
        <v>47.370959961408587</v>
      </c>
    </row>
    <row r="17" spans="1:11" ht="36.75" customHeight="1" x14ac:dyDescent="0.2">
      <c r="A17" s="880" t="s">
        <v>337</v>
      </c>
      <c r="B17" s="881"/>
      <c r="C17" s="882"/>
      <c r="D17" s="631"/>
      <c r="E17" s="631"/>
      <c r="F17" s="611">
        <v>3941300</v>
      </c>
      <c r="G17" s="611">
        <v>6467800</v>
      </c>
      <c r="H17" s="611">
        <v>836700</v>
      </c>
      <c r="I17" s="614">
        <f t="shared" si="0"/>
        <v>21.229036104838507</v>
      </c>
      <c r="J17" s="620">
        <f t="shared" si="1"/>
        <v>-3104600</v>
      </c>
      <c r="K17" s="616">
        <f t="shared" si="2"/>
        <v>21.229036104838507</v>
      </c>
    </row>
    <row r="18" spans="1:11" x14ac:dyDescent="0.2">
      <c r="A18" s="621" t="s">
        <v>333</v>
      </c>
      <c r="B18" s="622"/>
      <c r="C18" s="623"/>
      <c r="D18" s="631"/>
      <c r="E18" s="631"/>
      <c r="F18" s="611">
        <v>36337500</v>
      </c>
      <c r="G18" s="611">
        <v>32538000</v>
      </c>
      <c r="H18" s="611">
        <v>48655900</v>
      </c>
      <c r="I18" s="614">
        <f t="shared" si="0"/>
        <v>133.89996560027521</v>
      </c>
      <c r="J18" s="620">
        <f t="shared" si="1"/>
        <v>12318400</v>
      </c>
      <c r="K18" s="616">
        <f t="shared" si="2"/>
        <v>133.89996560027521</v>
      </c>
    </row>
    <row r="19" spans="1:11" x14ac:dyDescent="0.2">
      <c r="A19" s="621" t="s">
        <v>335</v>
      </c>
      <c r="B19" s="622"/>
      <c r="C19" s="623"/>
      <c r="D19" s="631"/>
      <c r="E19" s="631"/>
      <c r="F19" s="611">
        <v>3467500</v>
      </c>
      <c r="G19" s="611">
        <v>12869500</v>
      </c>
      <c r="H19" s="611">
        <v>0</v>
      </c>
      <c r="I19" s="614">
        <f t="shared" si="0"/>
        <v>0</v>
      </c>
      <c r="J19" s="620">
        <f t="shared" si="1"/>
        <v>-3467500</v>
      </c>
      <c r="K19" s="616">
        <f t="shared" si="2"/>
        <v>0</v>
      </c>
    </row>
    <row r="20" spans="1:11" ht="13.5" thickBot="1" x14ac:dyDescent="0.25">
      <c r="A20" s="633" t="s">
        <v>622</v>
      </c>
      <c r="B20" s="634"/>
      <c r="C20" s="635"/>
      <c r="D20" s="631"/>
      <c r="E20" s="631"/>
      <c r="F20" s="636">
        <v>1430793</v>
      </c>
      <c r="G20" s="636">
        <f>1315820-184020+108203</f>
        <v>1240003</v>
      </c>
      <c r="H20" s="636">
        <f>2381221+4</f>
        <v>2381225</v>
      </c>
      <c r="I20" s="637">
        <f t="shared" si="0"/>
        <v>166.42693946643575</v>
      </c>
      <c r="J20" s="638">
        <f t="shared" si="1"/>
        <v>950432</v>
      </c>
      <c r="K20" s="639">
        <f t="shared" si="2"/>
        <v>166.42693946643575</v>
      </c>
    </row>
    <row r="21" spans="1:11" ht="13.5" thickBot="1" x14ac:dyDescent="0.25">
      <c r="A21" s="883" t="s">
        <v>623</v>
      </c>
      <c r="B21" s="884"/>
      <c r="C21" s="884"/>
      <c r="D21" s="640"/>
      <c r="E21" s="640"/>
      <c r="F21" s="641">
        <f>SUM(F6:F15)</f>
        <v>98360822</v>
      </c>
      <c r="G21" s="641">
        <f>SUM(G6:G15)</f>
        <v>94366829</v>
      </c>
      <c r="H21" s="641">
        <f>SUM(H6:H16)</f>
        <v>121434616</v>
      </c>
      <c r="I21" s="642">
        <f t="shared" si="0"/>
        <v>123.45831758095717</v>
      </c>
      <c r="J21" s="643">
        <f t="shared" si="1"/>
        <v>23073794</v>
      </c>
      <c r="K21" s="644">
        <f t="shared" si="2"/>
        <v>123.45831758095717</v>
      </c>
    </row>
    <row r="22" spans="1:11" ht="13.5" thickBot="1" x14ac:dyDescent="0.25">
      <c r="A22" s="885" t="s">
        <v>624</v>
      </c>
      <c r="B22" s="886"/>
      <c r="C22" s="886"/>
      <c r="D22" s="645"/>
      <c r="E22" s="645"/>
      <c r="F22" s="646">
        <f>F21+F17+F18+F19+F20</f>
        <v>143537915</v>
      </c>
      <c r="G22" s="646">
        <f>G21+G16+G17+G18+G19+G20</f>
        <v>147482132</v>
      </c>
      <c r="H22" s="646">
        <f>H21+H17+H18+H19+H20</f>
        <v>173308441</v>
      </c>
      <c r="I22" s="647">
        <f t="shared" si="0"/>
        <v>120.7405311690643</v>
      </c>
      <c r="J22" s="648">
        <f t="shared" si="1"/>
        <v>29770526</v>
      </c>
      <c r="K22" s="649">
        <f t="shared" si="2"/>
        <v>120.7405311690643</v>
      </c>
    </row>
    <row r="23" spans="1:11" ht="13.5" thickBot="1" x14ac:dyDescent="0.25">
      <c r="A23" s="887"/>
      <c r="B23" s="888"/>
      <c r="C23" s="889"/>
      <c r="D23" s="650"/>
      <c r="E23" s="651"/>
      <c r="F23" s="652">
        <f>F22-120500100</f>
        <v>23037815</v>
      </c>
      <c r="G23" s="653"/>
      <c r="H23" s="652">
        <f>H22-120500100</f>
        <v>52808341</v>
      </c>
      <c r="I23" s="654"/>
      <c r="J23" s="655">
        <f t="shared" si="1"/>
        <v>29770526</v>
      </c>
      <c r="K23" s="656">
        <f t="shared" si="2"/>
        <v>229.22460745517751</v>
      </c>
    </row>
    <row r="24" spans="1:11" ht="14.25" thickBot="1" x14ac:dyDescent="0.3">
      <c r="A24" s="657"/>
      <c r="B24" s="658" t="s">
        <v>625</v>
      </c>
      <c r="C24" s="659"/>
      <c r="D24" s="659"/>
      <c r="E24" s="659"/>
      <c r="F24" s="641"/>
      <c r="G24" s="659"/>
      <c r="H24" s="641"/>
      <c r="I24" s="660"/>
      <c r="J24" s="661"/>
      <c r="K24" s="616"/>
    </row>
    <row r="25" spans="1:11" x14ac:dyDescent="0.2">
      <c r="A25" s="890" t="s">
        <v>626</v>
      </c>
      <c r="B25" s="891"/>
      <c r="C25" s="891"/>
      <c r="D25" s="662"/>
      <c r="E25" s="662"/>
      <c r="F25" s="663">
        <f>54500+20000</f>
        <v>74500</v>
      </c>
      <c r="G25" s="729">
        <v>60017</v>
      </c>
      <c r="H25" s="730">
        <v>79300</v>
      </c>
      <c r="I25" s="664">
        <f t="shared" ref="I25:I36" si="3">H25/F25*100</f>
        <v>106.44295302013423</v>
      </c>
      <c r="J25" s="615">
        <f t="shared" ref="J25:J36" si="4">H25-F25</f>
        <v>4800</v>
      </c>
      <c r="K25" s="616">
        <f t="shared" si="2"/>
        <v>106.44295302013423</v>
      </c>
    </row>
    <row r="26" spans="1:11" x14ac:dyDescent="0.2">
      <c r="A26" s="892" t="s">
        <v>627</v>
      </c>
      <c r="B26" s="893"/>
      <c r="C26" s="893"/>
      <c r="D26" s="665"/>
      <c r="E26" s="665"/>
      <c r="F26" s="666">
        <v>1429393</v>
      </c>
      <c r="G26" s="667">
        <v>1307624</v>
      </c>
      <c r="H26" s="666">
        <v>1784323</v>
      </c>
      <c r="I26" s="614">
        <f t="shared" si="3"/>
        <v>124.83081979553559</v>
      </c>
      <c r="J26" s="620">
        <f t="shared" si="4"/>
        <v>354930</v>
      </c>
      <c r="K26" s="616">
        <f t="shared" si="2"/>
        <v>124.83081979553559</v>
      </c>
    </row>
    <row r="27" spans="1:11" x14ac:dyDescent="0.2">
      <c r="A27" s="892" t="s">
        <v>628</v>
      </c>
      <c r="B27" s="893"/>
      <c r="C27" s="893"/>
      <c r="D27" s="654"/>
      <c r="E27" s="651"/>
      <c r="F27" s="611">
        <v>34104</v>
      </c>
      <c r="G27" s="612">
        <v>28812</v>
      </c>
      <c r="H27" s="611">
        <v>33636</v>
      </c>
      <c r="I27" s="614"/>
      <c r="J27" s="620">
        <f t="shared" si="4"/>
        <v>-468</v>
      </c>
      <c r="K27" s="616">
        <f t="shared" si="2"/>
        <v>98.627726952850097</v>
      </c>
    </row>
    <row r="28" spans="1:11" ht="27" hidden="1" customHeight="1" x14ac:dyDescent="0.2">
      <c r="A28" s="894" t="s">
        <v>629</v>
      </c>
      <c r="B28" s="895"/>
      <c r="C28" s="896"/>
      <c r="D28" s="654"/>
      <c r="E28" s="651"/>
      <c r="F28" s="636"/>
      <c r="G28" s="668"/>
      <c r="H28" s="636"/>
      <c r="I28" s="637"/>
      <c r="J28" s="638"/>
      <c r="K28" s="639"/>
    </row>
    <row r="29" spans="1:11" hidden="1" x14ac:dyDescent="0.2">
      <c r="A29" s="892" t="s">
        <v>630</v>
      </c>
      <c r="B29" s="893"/>
      <c r="C29" s="893"/>
      <c r="D29" s="654"/>
      <c r="E29" s="651"/>
      <c r="F29" s="636"/>
      <c r="G29" s="668">
        <v>4224262</v>
      </c>
      <c r="H29" s="636"/>
      <c r="I29" s="637"/>
      <c r="J29" s="638"/>
      <c r="K29" s="639"/>
    </row>
    <row r="30" spans="1:11" hidden="1" x14ac:dyDescent="0.2">
      <c r="A30" s="892" t="s">
        <v>631</v>
      </c>
      <c r="B30" s="893"/>
      <c r="C30" s="893"/>
      <c r="D30" s="654"/>
      <c r="E30" s="651"/>
      <c r="F30" s="636"/>
      <c r="G30" s="668">
        <v>94345</v>
      </c>
      <c r="H30" s="636"/>
      <c r="I30" s="637"/>
      <c r="J30" s="638"/>
      <c r="K30" s="639"/>
    </row>
    <row r="31" spans="1:11" hidden="1" x14ac:dyDescent="0.2">
      <c r="A31" s="669" t="s">
        <v>632</v>
      </c>
      <c r="B31" s="670"/>
      <c r="C31" s="671"/>
      <c r="D31" s="654"/>
      <c r="E31" s="651"/>
      <c r="F31" s="636"/>
      <c r="G31" s="668">
        <v>10413</v>
      </c>
      <c r="H31" s="636"/>
      <c r="I31" s="637"/>
      <c r="J31" s="638"/>
      <c r="K31" s="639"/>
    </row>
    <row r="32" spans="1:11" hidden="1" x14ac:dyDescent="0.2">
      <c r="A32" s="669" t="s">
        <v>633</v>
      </c>
      <c r="B32" s="670"/>
      <c r="C32" s="671"/>
      <c r="D32" s="654"/>
      <c r="E32" s="651"/>
      <c r="F32" s="636"/>
      <c r="G32" s="668">
        <v>108793</v>
      </c>
      <c r="H32" s="636"/>
      <c r="I32" s="637"/>
      <c r="J32" s="638"/>
      <c r="K32" s="639"/>
    </row>
    <row r="33" spans="1:11" ht="13.5" thickBot="1" x14ac:dyDescent="0.25">
      <c r="A33" s="875" t="s">
        <v>634</v>
      </c>
      <c r="B33" s="876"/>
      <c r="C33" s="877"/>
      <c r="D33" s="672"/>
      <c r="E33" s="672"/>
      <c r="F33" s="636">
        <v>100000</v>
      </c>
      <c r="G33" s="668">
        <v>0</v>
      </c>
      <c r="H33" s="636">
        <v>100000</v>
      </c>
      <c r="I33" s="637">
        <f t="shared" si="3"/>
        <v>100</v>
      </c>
      <c r="J33" s="638">
        <f t="shared" si="4"/>
        <v>0</v>
      </c>
      <c r="K33" s="639">
        <f t="shared" si="2"/>
        <v>100</v>
      </c>
    </row>
    <row r="34" spans="1:11" ht="13.5" thickBot="1" x14ac:dyDescent="0.25">
      <c r="A34" s="885" t="s">
        <v>635</v>
      </c>
      <c r="B34" s="886"/>
      <c r="C34" s="886"/>
      <c r="D34" s="646"/>
      <c r="E34" s="673"/>
      <c r="F34" s="646">
        <f>SUM(F25:F33)</f>
        <v>1637997</v>
      </c>
      <c r="G34" s="646">
        <f>SUM(G25:G33)</f>
        <v>5834266</v>
      </c>
      <c r="H34" s="646">
        <f>SUM(H25:H33)</f>
        <v>1997259</v>
      </c>
      <c r="I34" s="647">
        <f t="shared" si="3"/>
        <v>121.93300720330991</v>
      </c>
      <c r="J34" s="648">
        <f t="shared" si="4"/>
        <v>359262</v>
      </c>
      <c r="K34" s="649">
        <f t="shared" si="2"/>
        <v>121.93300720330991</v>
      </c>
    </row>
    <row r="35" spans="1:11" ht="13.5" thickBot="1" x14ac:dyDescent="0.25">
      <c r="A35" s="885" t="s">
        <v>636</v>
      </c>
      <c r="B35" s="886"/>
      <c r="C35" s="886"/>
      <c r="D35" s="645"/>
      <c r="E35" s="645"/>
      <c r="F35" s="674">
        <f>F33</f>
        <v>100000</v>
      </c>
      <c r="G35" s="674">
        <f>G33</f>
        <v>0</v>
      </c>
      <c r="H35" s="674">
        <f>H33</f>
        <v>100000</v>
      </c>
      <c r="I35" s="647">
        <f t="shared" si="3"/>
        <v>100</v>
      </c>
      <c r="J35" s="648">
        <f t="shared" si="4"/>
        <v>0</v>
      </c>
      <c r="K35" s="649">
        <f t="shared" si="2"/>
        <v>100</v>
      </c>
    </row>
    <row r="36" spans="1:11" ht="13.5" thickBot="1" x14ac:dyDescent="0.25">
      <c r="A36" s="675" t="s">
        <v>637</v>
      </c>
      <c r="B36" s="676"/>
      <c r="C36" s="676"/>
      <c r="D36" s="677"/>
      <c r="E36" s="677"/>
      <c r="F36" s="674">
        <f>F22+F34</f>
        <v>145175912</v>
      </c>
      <c r="G36" s="674">
        <f>G22+G34</f>
        <v>153316398</v>
      </c>
      <c r="H36" s="674">
        <f>H22+H34</f>
        <v>175305700</v>
      </c>
      <c r="I36" s="647">
        <f t="shared" si="3"/>
        <v>120.75398568875531</v>
      </c>
      <c r="J36" s="648">
        <f t="shared" si="4"/>
        <v>30129788</v>
      </c>
      <c r="K36" s="649">
        <f t="shared" si="2"/>
        <v>120.75398568875531</v>
      </c>
    </row>
    <row r="37" spans="1:11" ht="16.5" thickBot="1" x14ac:dyDescent="0.25">
      <c r="A37" s="900" t="s">
        <v>638</v>
      </c>
      <c r="B37" s="901"/>
      <c r="C37" s="901"/>
      <c r="D37" s="901"/>
      <c r="E37" s="901"/>
      <c r="F37" s="901"/>
      <c r="G37" s="901"/>
      <c r="H37" s="901"/>
      <c r="I37" s="901"/>
      <c r="J37" s="901"/>
      <c r="K37" s="902"/>
    </row>
    <row r="38" spans="1:11" ht="13.5" thickBot="1" x14ac:dyDescent="0.25">
      <c r="A38" s="903" t="s">
        <v>639</v>
      </c>
      <c r="B38" s="904"/>
      <c r="C38" s="904"/>
      <c r="D38" s="904"/>
      <c r="E38" s="904"/>
      <c r="F38" s="904"/>
      <c r="G38" s="904"/>
      <c r="H38" s="904"/>
      <c r="I38" s="904"/>
      <c r="J38" s="904"/>
      <c r="K38" s="905"/>
    </row>
    <row r="39" spans="1:11" x14ac:dyDescent="0.2">
      <c r="A39" s="906" t="s">
        <v>640</v>
      </c>
      <c r="B39" s="907"/>
      <c r="C39" s="908"/>
      <c r="D39" s="678"/>
      <c r="E39" s="678"/>
      <c r="F39" s="679">
        <v>15748433</v>
      </c>
      <c r="G39" s="680">
        <v>14835321</v>
      </c>
      <c r="H39" s="681">
        <f>18709000-2500000</f>
        <v>16209000</v>
      </c>
      <c r="I39" s="682">
        <f t="shared" ref="I39:I88" si="5">H39/F39*100</f>
        <v>102.92452588775024</v>
      </c>
      <c r="J39" s="683">
        <f t="shared" ref="J39:J88" si="6">H39-F39</f>
        <v>460567</v>
      </c>
      <c r="K39" s="656">
        <f t="shared" ref="K39:K83" si="7">H39/F39*100</f>
        <v>102.92452588775024</v>
      </c>
    </row>
    <row r="40" spans="1:11" x14ac:dyDescent="0.2">
      <c r="A40" s="684" t="s">
        <v>27</v>
      </c>
      <c r="B40" s="685"/>
      <c r="C40" s="686"/>
      <c r="D40" s="678"/>
      <c r="E40" s="678"/>
      <c r="F40" s="679">
        <v>249421</v>
      </c>
      <c r="G40" s="680"/>
      <c r="H40" s="681">
        <v>278000</v>
      </c>
      <c r="I40" s="614"/>
      <c r="J40" s="655">
        <f t="shared" si="6"/>
        <v>28579</v>
      </c>
      <c r="K40" s="656">
        <f t="shared" si="7"/>
        <v>111.45813704539714</v>
      </c>
    </row>
    <row r="41" spans="1:11" hidden="1" x14ac:dyDescent="0.2">
      <c r="A41" s="684" t="s">
        <v>641</v>
      </c>
      <c r="B41" s="685"/>
      <c r="C41" s="686"/>
      <c r="D41" s="678"/>
      <c r="E41" s="678"/>
      <c r="F41" s="679">
        <v>0</v>
      </c>
      <c r="G41" s="680"/>
      <c r="H41" s="681">
        <v>0</v>
      </c>
      <c r="I41" s="614"/>
      <c r="J41" s="655">
        <f t="shared" si="6"/>
        <v>0</v>
      </c>
      <c r="K41" s="656" t="e">
        <f t="shared" si="7"/>
        <v>#DIV/0!</v>
      </c>
    </row>
    <row r="42" spans="1:11" x14ac:dyDescent="0.2">
      <c r="A42" s="684" t="s">
        <v>642</v>
      </c>
      <c r="B42" s="685"/>
      <c r="C42" s="686"/>
      <c r="D42" s="678"/>
      <c r="E42" s="678"/>
      <c r="F42" s="679">
        <v>0</v>
      </c>
      <c r="G42" s="680"/>
      <c r="H42" s="681">
        <v>2135000</v>
      </c>
      <c r="I42" s="614"/>
      <c r="J42" s="655">
        <f t="shared" si="6"/>
        <v>2135000</v>
      </c>
      <c r="K42" s="656"/>
    </row>
    <row r="43" spans="1:11" x14ac:dyDescent="0.2">
      <c r="A43" s="909" t="s">
        <v>643</v>
      </c>
      <c r="B43" s="910"/>
      <c r="C43" s="911"/>
      <c r="D43" s="665"/>
      <c r="E43" s="665"/>
      <c r="F43" s="687">
        <v>95915384</v>
      </c>
      <c r="G43" s="688">
        <v>86513172</v>
      </c>
      <c r="H43" s="613">
        <v>116570000</v>
      </c>
      <c r="I43" s="614">
        <f t="shared" si="5"/>
        <v>121.53420560772608</v>
      </c>
      <c r="J43" s="620">
        <f t="shared" si="6"/>
        <v>20654616</v>
      </c>
      <c r="K43" s="616">
        <f t="shared" si="7"/>
        <v>121.53420560772608</v>
      </c>
    </row>
    <row r="44" spans="1:11" hidden="1" x14ac:dyDescent="0.2">
      <c r="A44" s="689"/>
      <c r="B44" s="690"/>
      <c r="C44" s="691"/>
      <c r="D44" s="665"/>
      <c r="E44" s="665"/>
      <c r="F44" s="687"/>
      <c r="G44" s="688"/>
      <c r="H44" s="613"/>
      <c r="I44" s="614"/>
      <c r="J44" s="620">
        <f>H44-F44</f>
        <v>0</v>
      </c>
      <c r="K44" s="616" t="e">
        <f t="shared" si="7"/>
        <v>#DIV/0!</v>
      </c>
    </row>
    <row r="45" spans="1:11" x14ac:dyDescent="0.2">
      <c r="A45" s="909" t="s">
        <v>644</v>
      </c>
      <c r="B45" s="910"/>
      <c r="C45" s="911"/>
      <c r="D45" s="665"/>
      <c r="E45" s="665"/>
      <c r="F45" s="687">
        <v>11170522</v>
      </c>
      <c r="G45" s="688">
        <v>7871234</v>
      </c>
      <c r="H45" s="613">
        <v>15040834</v>
      </c>
      <c r="I45" s="614">
        <f t="shared" si="5"/>
        <v>134.64754825244515</v>
      </c>
      <c r="J45" s="620">
        <f t="shared" si="6"/>
        <v>3870312</v>
      </c>
      <c r="K45" s="616">
        <f t="shared" si="7"/>
        <v>134.64754825244515</v>
      </c>
    </row>
    <row r="46" spans="1:11" ht="29.25" customHeight="1" x14ac:dyDescent="0.2">
      <c r="A46" s="912" t="s">
        <v>426</v>
      </c>
      <c r="B46" s="913"/>
      <c r="C46" s="914"/>
      <c r="D46" s="665"/>
      <c r="E46" s="665"/>
      <c r="F46" s="687"/>
      <c r="G46" s="688"/>
      <c r="H46" s="613">
        <v>2500000</v>
      </c>
      <c r="I46" s="614"/>
      <c r="J46" s="620">
        <f t="shared" si="6"/>
        <v>2500000</v>
      </c>
      <c r="K46" s="616"/>
    </row>
    <row r="47" spans="1:11" x14ac:dyDescent="0.2">
      <c r="A47" s="689" t="s">
        <v>645</v>
      </c>
      <c r="B47" s="690"/>
      <c r="C47" s="691"/>
      <c r="D47" s="665"/>
      <c r="E47" s="665"/>
      <c r="F47" s="687">
        <v>622412</v>
      </c>
      <c r="G47" s="688">
        <v>505639</v>
      </c>
      <c r="H47" s="613">
        <v>681667</v>
      </c>
      <c r="I47" s="614"/>
      <c r="J47" s="620">
        <f t="shared" si="6"/>
        <v>59255</v>
      </c>
      <c r="K47" s="616">
        <f t="shared" si="7"/>
        <v>109.52022133249359</v>
      </c>
    </row>
    <row r="48" spans="1:11" x14ac:dyDescent="0.2">
      <c r="A48" s="689" t="s">
        <v>646</v>
      </c>
      <c r="B48" s="690"/>
      <c r="C48" s="691"/>
      <c r="D48" s="665"/>
      <c r="E48" s="665"/>
      <c r="F48" s="687">
        <v>195000</v>
      </c>
      <c r="G48" s="688">
        <v>157862</v>
      </c>
      <c r="H48" s="613">
        <v>195000</v>
      </c>
      <c r="I48" s="614"/>
      <c r="J48" s="620">
        <f t="shared" si="6"/>
        <v>0</v>
      </c>
      <c r="K48" s="616">
        <f t="shared" si="7"/>
        <v>100</v>
      </c>
    </row>
    <row r="49" spans="1:11" x14ac:dyDescent="0.2">
      <c r="A49" s="689" t="s">
        <v>647</v>
      </c>
      <c r="B49" s="690"/>
      <c r="C49" s="623" t="s">
        <v>648</v>
      </c>
      <c r="D49" s="665"/>
      <c r="E49" s="665"/>
      <c r="F49" s="687">
        <v>22840</v>
      </c>
      <c r="G49" s="688">
        <f>21840+16533</f>
        <v>38373</v>
      </c>
      <c r="H49" s="613">
        <v>23000</v>
      </c>
      <c r="I49" s="614"/>
      <c r="J49" s="620">
        <f t="shared" si="6"/>
        <v>160</v>
      </c>
      <c r="K49" s="616">
        <f t="shared" si="7"/>
        <v>100.70052539404553</v>
      </c>
    </row>
    <row r="50" spans="1:11" x14ac:dyDescent="0.2">
      <c r="A50" s="689" t="s">
        <v>44</v>
      </c>
      <c r="B50" s="690"/>
      <c r="C50" s="623"/>
      <c r="D50" s="665"/>
      <c r="E50" s="665"/>
      <c r="F50" s="687">
        <v>20000</v>
      </c>
      <c r="G50" s="688"/>
      <c r="H50" s="613">
        <v>20000</v>
      </c>
      <c r="I50" s="614"/>
      <c r="J50" s="620">
        <f t="shared" si="6"/>
        <v>0</v>
      </c>
      <c r="K50" s="616">
        <f t="shared" si="7"/>
        <v>100</v>
      </c>
    </row>
    <row r="51" spans="1:11" x14ac:dyDescent="0.2">
      <c r="A51" s="909" t="s">
        <v>649</v>
      </c>
      <c r="B51" s="910"/>
      <c r="C51" s="911"/>
      <c r="D51" s="665"/>
      <c r="E51" s="665"/>
      <c r="F51" s="687">
        <v>517600</v>
      </c>
      <c r="G51" s="688">
        <v>637260</v>
      </c>
      <c r="H51" s="613">
        <f>714000+12000+43467</f>
        <v>769467</v>
      </c>
      <c r="I51" s="614">
        <f t="shared" si="5"/>
        <v>148.6605486862442</v>
      </c>
      <c r="J51" s="620">
        <f t="shared" si="6"/>
        <v>251867</v>
      </c>
      <c r="K51" s="616">
        <f t="shared" si="7"/>
        <v>148.6605486862442</v>
      </c>
    </row>
    <row r="52" spans="1:11" x14ac:dyDescent="0.2">
      <c r="A52" s="909" t="s">
        <v>59</v>
      </c>
      <c r="B52" s="910"/>
      <c r="C52" s="911"/>
      <c r="D52" s="665"/>
      <c r="E52" s="665"/>
      <c r="F52" s="687">
        <v>40540</v>
      </c>
      <c r="G52" s="688">
        <v>40377</v>
      </c>
      <c r="H52" s="613">
        <v>40500</v>
      </c>
      <c r="I52" s="614">
        <f t="shared" si="5"/>
        <v>99.90133201776024</v>
      </c>
      <c r="J52" s="620">
        <f t="shared" si="6"/>
        <v>-40</v>
      </c>
      <c r="K52" s="616">
        <f t="shared" si="7"/>
        <v>99.90133201776024</v>
      </c>
    </row>
    <row r="53" spans="1:11" x14ac:dyDescent="0.2">
      <c r="A53" s="689" t="s">
        <v>650</v>
      </c>
      <c r="B53" s="690"/>
      <c r="C53" s="691"/>
      <c r="D53" s="665"/>
      <c r="E53" s="665"/>
      <c r="F53" s="687">
        <v>300000</v>
      </c>
      <c r="G53" s="688">
        <v>189699</v>
      </c>
      <c r="H53" s="613">
        <v>300000</v>
      </c>
      <c r="I53" s="614">
        <f t="shared" si="5"/>
        <v>100</v>
      </c>
      <c r="J53" s="620">
        <f t="shared" si="6"/>
        <v>0</v>
      </c>
      <c r="K53" s="616">
        <f t="shared" si="7"/>
        <v>100</v>
      </c>
    </row>
    <row r="54" spans="1:11" hidden="1" x14ac:dyDescent="0.2">
      <c r="A54" s="689" t="s">
        <v>651</v>
      </c>
      <c r="B54" s="690"/>
      <c r="C54" s="691"/>
      <c r="D54" s="665"/>
      <c r="E54" s="665"/>
      <c r="F54" s="687"/>
      <c r="G54" s="688"/>
      <c r="H54" s="613"/>
      <c r="I54" s="614" t="e">
        <f t="shared" si="5"/>
        <v>#DIV/0!</v>
      </c>
      <c r="J54" s="620">
        <f t="shared" si="6"/>
        <v>0</v>
      </c>
      <c r="K54" s="616" t="e">
        <f t="shared" si="7"/>
        <v>#DIV/0!</v>
      </c>
    </row>
    <row r="55" spans="1:11" x14ac:dyDescent="0.2">
      <c r="A55" s="689" t="s">
        <v>652</v>
      </c>
      <c r="B55" s="690"/>
      <c r="C55" s="691"/>
      <c r="D55" s="665"/>
      <c r="E55" s="665"/>
      <c r="F55" s="687">
        <v>2726587</v>
      </c>
      <c r="G55" s="688">
        <v>3062696</v>
      </c>
      <c r="H55" s="613">
        <v>3695000</v>
      </c>
      <c r="I55" s="614">
        <f t="shared" si="5"/>
        <v>135.51740692668159</v>
      </c>
      <c r="J55" s="620">
        <f t="shared" si="6"/>
        <v>968413</v>
      </c>
      <c r="K55" s="616">
        <f t="shared" si="7"/>
        <v>135.51740692668159</v>
      </c>
    </row>
    <row r="56" spans="1:11" x14ac:dyDescent="0.2">
      <c r="A56" s="689" t="s">
        <v>653</v>
      </c>
      <c r="B56" s="690"/>
      <c r="C56" s="691"/>
      <c r="D56" s="665"/>
      <c r="E56" s="665"/>
      <c r="F56" s="687">
        <v>565000</v>
      </c>
      <c r="G56" s="688">
        <v>1636302</v>
      </c>
      <c r="H56" s="613">
        <v>730000</v>
      </c>
      <c r="I56" s="614">
        <f t="shared" si="5"/>
        <v>129.20353982300884</v>
      </c>
      <c r="J56" s="620">
        <f t="shared" si="6"/>
        <v>165000</v>
      </c>
      <c r="K56" s="616">
        <f t="shared" si="7"/>
        <v>129.20353982300884</v>
      </c>
    </row>
    <row r="57" spans="1:11" x14ac:dyDescent="0.2">
      <c r="A57" s="689" t="s">
        <v>654</v>
      </c>
      <c r="B57" s="690"/>
      <c r="C57" s="691"/>
      <c r="D57" s="665"/>
      <c r="E57" s="665"/>
      <c r="F57" s="687">
        <v>50000</v>
      </c>
      <c r="G57" s="688">
        <v>337041</v>
      </c>
      <c r="H57" s="613">
        <v>50000</v>
      </c>
      <c r="I57" s="614">
        <f t="shared" si="5"/>
        <v>100</v>
      </c>
      <c r="J57" s="620">
        <f t="shared" si="6"/>
        <v>0</v>
      </c>
      <c r="K57" s="616">
        <f t="shared" si="7"/>
        <v>100</v>
      </c>
    </row>
    <row r="58" spans="1:11" ht="26.25" hidden="1" customHeight="1" x14ac:dyDescent="0.2">
      <c r="A58" s="915" t="s">
        <v>655</v>
      </c>
      <c r="B58" s="916"/>
      <c r="C58" s="917"/>
      <c r="D58" s="665"/>
      <c r="E58" s="665"/>
      <c r="F58" s="687">
        <v>0</v>
      </c>
      <c r="G58" s="688"/>
      <c r="H58" s="613">
        <v>0</v>
      </c>
      <c r="I58" s="614" t="e">
        <f t="shared" si="5"/>
        <v>#DIV/0!</v>
      </c>
      <c r="J58" s="620">
        <f t="shared" si="6"/>
        <v>0</v>
      </c>
      <c r="K58" s="616" t="e">
        <f t="shared" si="7"/>
        <v>#DIV/0!</v>
      </c>
    </row>
    <row r="59" spans="1:11" ht="39" hidden="1" customHeight="1" x14ac:dyDescent="0.2">
      <c r="A59" s="897" t="s">
        <v>656</v>
      </c>
      <c r="B59" s="898"/>
      <c r="C59" s="899"/>
      <c r="D59" s="665"/>
      <c r="E59" s="665"/>
      <c r="F59" s="687">
        <v>0</v>
      </c>
      <c r="G59" s="688"/>
      <c r="H59" s="613">
        <v>0</v>
      </c>
      <c r="I59" s="614" t="e">
        <f t="shared" si="5"/>
        <v>#DIV/0!</v>
      </c>
      <c r="J59" s="620">
        <f t="shared" si="6"/>
        <v>0</v>
      </c>
      <c r="K59" s="616" t="e">
        <f t="shared" si="7"/>
        <v>#DIV/0!</v>
      </c>
    </row>
    <row r="60" spans="1:11" x14ac:dyDescent="0.2">
      <c r="A60" s="692" t="s">
        <v>657</v>
      </c>
      <c r="B60" s="693"/>
      <c r="C60" s="694"/>
      <c r="D60" s="665"/>
      <c r="E60" s="665"/>
      <c r="F60" s="687">
        <v>607782</v>
      </c>
      <c r="G60" s="688">
        <v>267140</v>
      </c>
      <c r="H60" s="613">
        <v>710000</v>
      </c>
      <c r="I60" s="614">
        <f t="shared" si="5"/>
        <v>116.81820126295284</v>
      </c>
      <c r="J60" s="620">
        <f t="shared" si="6"/>
        <v>102218</v>
      </c>
      <c r="K60" s="616">
        <f t="shared" si="7"/>
        <v>116.81820126295284</v>
      </c>
    </row>
    <row r="61" spans="1:11" x14ac:dyDescent="0.2">
      <c r="A61" s="689" t="s">
        <v>658</v>
      </c>
      <c r="B61" s="690"/>
      <c r="C61" s="691"/>
      <c r="D61" s="665"/>
      <c r="E61" s="665"/>
      <c r="F61" s="687">
        <v>800000</v>
      </c>
      <c r="G61" s="688">
        <v>1087598</v>
      </c>
      <c r="H61" s="613">
        <v>2545003</v>
      </c>
      <c r="I61" s="614">
        <f t="shared" si="5"/>
        <v>318.12537500000002</v>
      </c>
      <c r="J61" s="620">
        <f t="shared" si="6"/>
        <v>1745003</v>
      </c>
      <c r="K61" s="616">
        <f t="shared" si="7"/>
        <v>318.12537500000002</v>
      </c>
    </row>
    <row r="62" spans="1:11" x14ac:dyDescent="0.2">
      <c r="A62" s="915" t="s">
        <v>659</v>
      </c>
      <c r="B62" s="916"/>
      <c r="C62" s="917"/>
      <c r="D62" s="665"/>
      <c r="E62" s="665"/>
      <c r="F62" s="687">
        <v>3407530</v>
      </c>
      <c r="G62" s="688">
        <v>2711007</v>
      </c>
      <c r="H62" s="613">
        <v>3914320</v>
      </c>
      <c r="I62" s="614">
        <f t="shared" si="5"/>
        <v>114.8726496905383</v>
      </c>
      <c r="J62" s="620">
        <f t="shared" si="6"/>
        <v>506790</v>
      </c>
      <c r="K62" s="616">
        <f t="shared" si="7"/>
        <v>114.8726496905383</v>
      </c>
    </row>
    <row r="63" spans="1:11" hidden="1" x14ac:dyDescent="0.2">
      <c r="A63" s="909" t="s">
        <v>660</v>
      </c>
      <c r="B63" s="910"/>
      <c r="C63" s="911"/>
      <c r="D63" s="665"/>
      <c r="E63" s="665"/>
      <c r="F63" s="695">
        <v>0</v>
      </c>
      <c r="G63" s="696">
        <f>23535+219030</f>
        <v>242565</v>
      </c>
      <c r="H63" s="697">
        <v>0</v>
      </c>
      <c r="I63" s="614" t="e">
        <f t="shared" si="5"/>
        <v>#DIV/0!</v>
      </c>
      <c r="J63" s="620">
        <f t="shared" si="6"/>
        <v>0</v>
      </c>
      <c r="K63" s="616" t="e">
        <f t="shared" si="7"/>
        <v>#DIV/0!</v>
      </c>
    </row>
    <row r="64" spans="1:11" ht="15.75" customHeight="1" x14ac:dyDescent="0.2">
      <c r="A64" s="915" t="s">
        <v>131</v>
      </c>
      <c r="B64" s="916"/>
      <c r="C64" s="917"/>
      <c r="D64" s="665"/>
      <c r="E64" s="665"/>
      <c r="F64" s="687">
        <v>7200</v>
      </c>
      <c r="G64" s="687">
        <v>7200</v>
      </c>
      <c r="H64" s="613">
        <v>9000</v>
      </c>
      <c r="I64" s="614">
        <f t="shared" si="5"/>
        <v>125</v>
      </c>
      <c r="J64" s="620">
        <f t="shared" si="6"/>
        <v>1800</v>
      </c>
      <c r="K64" s="616">
        <f t="shared" si="7"/>
        <v>125</v>
      </c>
    </row>
    <row r="65" spans="1:11" ht="12.75" customHeight="1" x14ac:dyDescent="0.2">
      <c r="A65" s="915" t="s">
        <v>124</v>
      </c>
      <c r="B65" s="916"/>
      <c r="C65" s="917"/>
      <c r="D65" s="665"/>
      <c r="E65" s="665"/>
      <c r="F65" s="687">
        <v>24000</v>
      </c>
      <c r="G65" s="612"/>
      <c r="H65" s="613">
        <v>52000</v>
      </c>
      <c r="I65" s="614">
        <f t="shared" si="5"/>
        <v>216.66666666666666</v>
      </c>
      <c r="J65" s="620">
        <f t="shared" si="6"/>
        <v>28000</v>
      </c>
      <c r="K65" s="616">
        <f t="shared" si="7"/>
        <v>216.66666666666666</v>
      </c>
    </row>
    <row r="66" spans="1:11" ht="12.75" customHeight="1" x14ac:dyDescent="0.2">
      <c r="A66" s="915" t="s">
        <v>661</v>
      </c>
      <c r="B66" s="916"/>
      <c r="C66" s="917"/>
      <c r="D66" s="665"/>
      <c r="E66" s="665"/>
      <c r="F66" s="687">
        <v>2000</v>
      </c>
      <c r="G66" s="612">
        <v>0</v>
      </c>
      <c r="H66" s="613">
        <v>2000</v>
      </c>
      <c r="I66" s="614"/>
      <c r="J66" s="620">
        <f t="shared" si="6"/>
        <v>0</v>
      </c>
      <c r="K66" s="616">
        <f t="shared" si="7"/>
        <v>100</v>
      </c>
    </row>
    <row r="67" spans="1:11" ht="12.75" customHeight="1" x14ac:dyDescent="0.2">
      <c r="A67" s="909" t="s">
        <v>662</v>
      </c>
      <c r="B67" s="910"/>
      <c r="C67" s="911"/>
      <c r="D67" s="665"/>
      <c r="E67" s="665"/>
      <c r="F67" s="687">
        <v>10000</v>
      </c>
      <c r="G67" s="687"/>
      <c r="H67" s="613">
        <v>0</v>
      </c>
      <c r="I67" s="614">
        <f t="shared" si="5"/>
        <v>0</v>
      </c>
      <c r="J67" s="620">
        <f t="shared" si="6"/>
        <v>-10000</v>
      </c>
      <c r="K67" s="616">
        <f t="shared" si="7"/>
        <v>0</v>
      </c>
    </row>
    <row r="68" spans="1:11" ht="14.25" customHeight="1" x14ac:dyDescent="0.2">
      <c r="A68" s="915" t="s">
        <v>663</v>
      </c>
      <c r="B68" s="916"/>
      <c r="C68" s="917"/>
      <c r="D68" s="665"/>
      <c r="E68" s="665"/>
      <c r="F68" s="687">
        <v>4542250</v>
      </c>
      <c r="G68" s="612">
        <v>3713435</v>
      </c>
      <c r="H68" s="613">
        <v>5512284</v>
      </c>
      <c r="I68" s="614">
        <f t="shared" si="5"/>
        <v>121.35580384170841</v>
      </c>
      <c r="J68" s="620">
        <f t="shared" si="6"/>
        <v>970034</v>
      </c>
      <c r="K68" s="616">
        <f t="shared" si="7"/>
        <v>121.35580384170841</v>
      </c>
    </row>
    <row r="69" spans="1:11" x14ac:dyDescent="0.2">
      <c r="A69" s="915" t="s">
        <v>664</v>
      </c>
      <c r="B69" s="916"/>
      <c r="C69" s="917"/>
      <c r="D69" s="665"/>
      <c r="E69" s="665"/>
      <c r="F69" s="613">
        <v>100000</v>
      </c>
      <c r="G69" s="613">
        <v>100000</v>
      </c>
      <c r="H69" s="613">
        <v>100000</v>
      </c>
      <c r="I69" s="614">
        <f t="shared" si="5"/>
        <v>100</v>
      </c>
      <c r="J69" s="620">
        <f t="shared" si="6"/>
        <v>0</v>
      </c>
      <c r="K69" s="616">
        <f t="shared" si="7"/>
        <v>100</v>
      </c>
    </row>
    <row r="70" spans="1:11" ht="14.25" customHeight="1" x14ac:dyDescent="0.2">
      <c r="A70" s="915" t="s">
        <v>665</v>
      </c>
      <c r="B70" s="916"/>
      <c r="C70" s="917"/>
      <c r="D70" s="665"/>
      <c r="E70" s="665"/>
      <c r="F70" s="698">
        <v>3467500</v>
      </c>
      <c r="G70" s="698">
        <v>12869500</v>
      </c>
      <c r="H70" s="698">
        <v>0</v>
      </c>
      <c r="I70" s="614">
        <f t="shared" si="5"/>
        <v>0</v>
      </c>
      <c r="J70" s="620">
        <f t="shared" si="6"/>
        <v>-3467500</v>
      </c>
      <c r="K70" s="616">
        <f t="shared" si="7"/>
        <v>0</v>
      </c>
    </row>
    <row r="71" spans="1:11" ht="14.25" customHeight="1" x14ac:dyDescent="0.2">
      <c r="A71" s="915" t="s">
        <v>666</v>
      </c>
      <c r="B71" s="916"/>
      <c r="C71" s="917"/>
      <c r="D71" s="665"/>
      <c r="E71" s="665"/>
      <c r="F71" s="698"/>
      <c r="G71" s="699"/>
      <c r="H71" s="698">
        <v>617800</v>
      </c>
      <c r="I71" s="614"/>
      <c r="J71" s="620">
        <f t="shared" si="6"/>
        <v>617800</v>
      </c>
      <c r="K71" s="616"/>
    </row>
    <row r="72" spans="1:11" ht="13.5" customHeight="1" x14ac:dyDescent="0.2">
      <c r="A72" s="915" t="s">
        <v>667</v>
      </c>
      <c r="B72" s="916"/>
      <c r="C72" s="917"/>
      <c r="D72" s="665"/>
      <c r="E72" s="665"/>
      <c r="F72" s="613">
        <v>20000</v>
      </c>
      <c r="G72" s="688">
        <v>0</v>
      </c>
      <c r="H72" s="613">
        <v>100000</v>
      </c>
      <c r="I72" s="614">
        <f t="shared" si="5"/>
        <v>500</v>
      </c>
      <c r="J72" s="620">
        <f t="shared" si="6"/>
        <v>80000</v>
      </c>
      <c r="K72" s="616">
        <f t="shared" si="7"/>
        <v>500</v>
      </c>
    </row>
    <row r="73" spans="1:11" ht="13.5" hidden="1" customHeight="1" x14ac:dyDescent="0.2">
      <c r="A73" s="915" t="s">
        <v>668</v>
      </c>
      <c r="B73" s="916"/>
      <c r="C73" s="917"/>
      <c r="D73" s="665"/>
      <c r="E73" s="665"/>
      <c r="F73" s="700">
        <v>0</v>
      </c>
      <c r="G73" s="701"/>
      <c r="H73" s="700">
        <v>0</v>
      </c>
      <c r="I73" s="637" t="e">
        <f t="shared" si="5"/>
        <v>#DIV/0!</v>
      </c>
      <c r="J73" s="620">
        <f t="shared" si="6"/>
        <v>0</v>
      </c>
      <c r="K73" s="616" t="e">
        <f t="shared" si="7"/>
        <v>#DIV/0!</v>
      </c>
    </row>
    <row r="74" spans="1:11" ht="26.25" customHeight="1" x14ac:dyDescent="0.2">
      <c r="A74" s="897" t="s">
        <v>128</v>
      </c>
      <c r="B74" s="898"/>
      <c r="C74" s="899"/>
      <c r="D74" s="665"/>
      <c r="E74" s="665"/>
      <c r="F74" s="700">
        <v>0</v>
      </c>
      <c r="G74" s="701"/>
      <c r="H74" s="700">
        <v>150000</v>
      </c>
      <c r="I74" s="637"/>
      <c r="J74" s="620">
        <f t="shared" si="6"/>
        <v>150000</v>
      </c>
      <c r="K74" s="616"/>
    </row>
    <row r="75" spans="1:11" ht="13.5" customHeight="1" x14ac:dyDescent="0.2">
      <c r="A75" s="915" t="s">
        <v>669</v>
      </c>
      <c r="B75" s="916"/>
      <c r="C75" s="917"/>
      <c r="D75" s="665"/>
      <c r="E75" s="665"/>
      <c r="F75" s="700">
        <v>120000</v>
      </c>
      <c r="G75" s="700">
        <v>50000</v>
      </c>
      <c r="H75" s="700">
        <v>150000</v>
      </c>
      <c r="I75" s="637"/>
      <c r="J75" s="638">
        <f t="shared" si="6"/>
        <v>30000</v>
      </c>
      <c r="K75" s="616"/>
    </row>
    <row r="76" spans="1:11" ht="13.5" thickBot="1" x14ac:dyDescent="0.25">
      <c r="A76" s="909" t="s">
        <v>345</v>
      </c>
      <c r="B76" s="910"/>
      <c r="C76" s="877"/>
      <c r="D76" s="672"/>
      <c r="E76" s="672"/>
      <c r="F76" s="611">
        <v>55717</v>
      </c>
      <c r="G76" s="612">
        <f>1041598</f>
        <v>1041598</v>
      </c>
      <c r="H76" s="613">
        <v>0</v>
      </c>
      <c r="I76" s="702">
        <f t="shared" si="5"/>
        <v>0</v>
      </c>
      <c r="J76" s="620">
        <f t="shared" si="6"/>
        <v>-55717</v>
      </c>
      <c r="K76" s="639">
        <f t="shared" si="7"/>
        <v>0</v>
      </c>
    </row>
    <row r="77" spans="1:11" ht="13.5" hidden="1" thickBot="1" x14ac:dyDescent="0.25">
      <c r="A77" s="909" t="s">
        <v>670</v>
      </c>
      <c r="B77" s="910"/>
      <c r="C77" s="877"/>
      <c r="D77" s="654"/>
      <c r="E77" s="651"/>
      <c r="F77" s="703">
        <v>0</v>
      </c>
      <c r="G77" s="704"/>
      <c r="H77" s="705">
        <v>0</v>
      </c>
      <c r="I77" s="637" t="e">
        <f t="shared" si="5"/>
        <v>#DIV/0!</v>
      </c>
      <c r="J77" s="706">
        <f t="shared" si="6"/>
        <v>0</v>
      </c>
      <c r="K77" s="707" t="e">
        <f t="shared" si="7"/>
        <v>#DIV/0!</v>
      </c>
    </row>
    <row r="78" spans="1:11" ht="13.5" thickBot="1" x14ac:dyDescent="0.25">
      <c r="A78" s="708" t="s">
        <v>671</v>
      </c>
      <c r="B78" s="709"/>
      <c r="C78" s="710"/>
      <c r="D78" s="645"/>
      <c r="E78" s="711"/>
      <c r="F78" s="646">
        <f>SUM(F39:F77)</f>
        <v>141307718</v>
      </c>
      <c r="G78" s="646">
        <f>SUM(G39:G76)</f>
        <v>137915019</v>
      </c>
      <c r="H78" s="646">
        <f>SUM(H39:H77)</f>
        <v>173099875</v>
      </c>
      <c r="I78" s="647">
        <f t="shared" si="5"/>
        <v>122.49852835356099</v>
      </c>
      <c r="J78" s="648">
        <f t="shared" si="6"/>
        <v>31792157</v>
      </c>
      <c r="K78" s="649">
        <f t="shared" si="7"/>
        <v>122.49852835356099</v>
      </c>
    </row>
    <row r="79" spans="1:11" ht="13.5" thickBot="1" x14ac:dyDescent="0.25">
      <c r="A79" s="867" t="s">
        <v>672</v>
      </c>
      <c r="B79" s="868"/>
      <c r="C79" s="868"/>
      <c r="D79" s="868"/>
      <c r="E79" s="868"/>
      <c r="F79" s="868"/>
      <c r="G79" s="868"/>
      <c r="H79" s="868"/>
      <c r="I79" s="868"/>
      <c r="J79" s="868"/>
      <c r="K79" s="869"/>
    </row>
    <row r="80" spans="1:11" x14ac:dyDescent="0.2">
      <c r="A80" s="921" t="s">
        <v>667</v>
      </c>
      <c r="B80" s="922"/>
      <c r="C80" s="923"/>
      <c r="D80" s="666"/>
      <c r="E80" s="666"/>
      <c r="F80" s="712">
        <v>100000</v>
      </c>
      <c r="G80" s="713">
        <v>514647</v>
      </c>
      <c r="H80" s="712">
        <v>100000</v>
      </c>
      <c r="I80" s="614">
        <f t="shared" si="5"/>
        <v>100</v>
      </c>
      <c r="J80" s="655">
        <f t="shared" si="6"/>
        <v>0</v>
      </c>
      <c r="K80" s="656">
        <f t="shared" si="7"/>
        <v>100</v>
      </c>
    </row>
    <row r="81" spans="1:11" ht="18" hidden="1" customHeight="1" x14ac:dyDescent="0.2">
      <c r="A81" s="915" t="s">
        <v>652</v>
      </c>
      <c r="B81" s="916"/>
      <c r="C81" s="917"/>
      <c r="D81" s="666"/>
      <c r="E81" s="666"/>
      <c r="F81" s="714">
        <f>500000-500000</f>
        <v>0</v>
      </c>
      <c r="G81" s="714"/>
      <c r="H81" s="714">
        <f>500000-500000</f>
        <v>0</v>
      </c>
      <c r="I81" s="614"/>
      <c r="J81" s="655">
        <f>H81-F81</f>
        <v>0</v>
      </c>
      <c r="K81" s="656"/>
    </row>
    <row r="82" spans="1:11" x14ac:dyDescent="0.2">
      <c r="A82" s="689" t="s">
        <v>673</v>
      </c>
      <c r="B82" s="690"/>
      <c r="C82" s="691"/>
      <c r="D82" s="611"/>
      <c r="E82" s="611"/>
      <c r="F82" s="715">
        <f>54500+20000</f>
        <v>74500</v>
      </c>
      <c r="G82" s="716">
        <v>75458</v>
      </c>
      <c r="H82" s="715">
        <v>79300</v>
      </c>
      <c r="I82" s="614">
        <f t="shared" si="5"/>
        <v>106.44295302013423</v>
      </c>
      <c r="J82" s="620">
        <f t="shared" si="6"/>
        <v>4800</v>
      </c>
      <c r="K82" s="616">
        <f t="shared" si="7"/>
        <v>106.44295302013423</v>
      </c>
    </row>
    <row r="83" spans="1:11" ht="24" customHeight="1" x14ac:dyDescent="0.2">
      <c r="A83" s="915" t="s">
        <v>674</v>
      </c>
      <c r="B83" s="916"/>
      <c r="C83" s="917"/>
      <c r="D83" s="665"/>
      <c r="E83" s="665"/>
      <c r="F83" s="717">
        <f>1600000+500000+130197</f>
        <v>2230197</v>
      </c>
      <c r="G83" s="718"/>
      <c r="H83" s="717">
        <v>0</v>
      </c>
      <c r="I83" s="614">
        <f t="shared" si="5"/>
        <v>0</v>
      </c>
      <c r="J83" s="620">
        <f t="shared" si="6"/>
        <v>-2230197</v>
      </c>
      <c r="K83" s="616">
        <f t="shared" si="7"/>
        <v>0</v>
      </c>
    </row>
    <row r="84" spans="1:11" ht="16.5" customHeight="1" x14ac:dyDescent="0.2">
      <c r="A84" s="915" t="s">
        <v>663</v>
      </c>
      <c r="B84" s="916"/>
      <c r="C84" s="917"/>
      <c r="D84" s="672"/>
      <c r="E84" s="672"/>
      <c r="F84" s="719">
        <v>60000</v>
      </c>
      <c r="G84" s="720">
        <v>34958</v>
      </c>
      <c r="H84" s="719">
        <v>60000</v>
      </c>
      <c r="I84" s="637"/>
      <c r="J84" s="620">
        <f t="shared" si="6"/>
        <v>0</v>
      </c>
      <c r="K84" s="616"/>
    </row>
    <row r="85" spans="1:11" ht="16.5" customHeight="1" x14ac:dyDescent="0.2">
      <c r="A85" s="909" t="s">
        <v>644</v>
      </c>
      <c r="B85" s="910"/>
      <c r="C85" s="911"/>
      <c r="D85" s="672"/>
      <c r="E85" s="672"/>
      <c r="F85" s="719">
        <v>130523</v>
      </c>
      <c r="G85" s="720"/>
      <c r="H85" s="719">
        <v>129296</v>
      </c>
      <c r="I85" s="637"/>
      <c r="J85" s="620">
        <f t="shared" si="6"/>
        <v>-1227</v>
      </c>
      <c r="K85" s="639">
        <f>H85/F85*100</f>
        <v>99.059935796756122</v>
      </c>
    </row>
    <row r="86" spans="1:11" ht="13.5" thickBot="1" x14ac:dyDescent="0.25">
      <c r="A86" s="875" t="s">
        <v>643</v>
      </c>
      <c r="B86" s="876"/>
      <c r="C86" s="877"/>
      <c r="D86" s="672"/>
      <c r="E86" s="672"/>
      <c r="F86" s="721">
        <f>1403171-130197</f>
        <v>1272974</v>
      </c>
      <c r="G86" s="731"/>
      <c r="H86" s="732">
        <f>1628663+208566</f>
        <v>1837229</v>
      </c>
      <c r="I86" s="637">
        <f t="shared" si="5"/>
        <v>144.3257285694759</v>
      </c>
      <c r="J86" s="638">
        <f t="shared" si="6"/>
        <v>564255</v>
      </c>
      <c r="K86" s="639">
        <f>H86/F86*100</f>
        <v>144.3257285694759</v>
      </c>
    </row>
    <row r="87" spans="1:11" ht="13.5" thickBot="1" x14ac:dyDescent="0.25">
      <c r="A87" s="918" t="s">
        <v>635</v>
      </c>
      <c r="B87" s="919"/>
      <c r="C87" s="920"/>
      <c r="D87" s="645"/>
      <c r="E87" s="711"/>
      <c r="F87" s="722">
        <f>SUM(F80:F86)</f>
        <v>3868194</v>
      </c>
      <c r="G87" s="722">
        <f>SUM(G80:G86)</f>
        <v>625063</v>
      </c>
      <c r="H87" s="722">
        <f>SUM(H80:H86)</f>
        <v>2205825</v>
      </c>
      <c r="I87" s="647">
        <f t="shared" si="5"/>
        <v>57.02467352981779</v>
      </c>
      <c r="J87" s="648">
        <f t="shared" si="6"/>
        <v>-1662369</v>
      </c>
      <c r="K87" s="649">
        <f>H87/F87*100</f>
        <v>57.02467352981779</v>
      </c>
    </row>
    <row r="88" spans="1:11" ht="13.5" thickBot="1" x14ac:dyDescent="0.25">
      <c r="A88" s="723"/>
      <c r="B88" s="724" t="s">
        <v>675</v>
      </c>
      <c r="C88" s="725"/>
      <c r="D88" s="726"/>
      <c r="E88" s="726"/>
      <c r="F88" s="727">
        <f>F78+F87</f>
        <v>145175912</v>
      </c>
      <c r="G88" s="727">
        <f>G78+G87</f>
        <v>138540082</v>
      </c>
      <c r="H88" s="727">
        <f>H78+H87</f>
        <v>175305700</v>
      </c>
      <c r="I88" s="647">
        <f t="shared" si="5"/>
        <v>120.75398568875531</v>
      </c>
      <c r="J88" s="648">
        <f t="shared" si="6"/>
        <v>30129788</v>
      </c>
      <c r="K88" s="649">
        <f>H88/F88*100</f>
        <v>120.75398568875531</v>
      </c>
    </row>
    <row r="89" spans="1:11" x14ac:dyDescent="0.2">
      <c r="H89" s="728">
        <f>H36-H88</f>
        <v>0</v>
      </c>
    </row>
  </sheetData>
  <mergeCells count="54">
    <mergeCell ref="A87:C87"/>
    <mergeCell ref="A74:C74"/>
    <mergeCell ref="A75:C75"/>
    <mergeCell ref="A76:C76"/>
    <mergeCell ref="A77:C77"/>
    <mergeCell ref="A79:K79"/>
    <mergeCell ref="A80:C80"/>
    <mergeCell ref="A81:C81"/>
    <mergeCell ref="A83:C83"/>
    <mergeCell ref="A84:C84"/>
    <mergeCell ref="A85:C85"/>
    <mergeCell ref="A86:C86"/>
    <mergeCell ref="A73:C73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59:C59"/>
    <mergeCell ref="A34:C34"/>
    <mergeCell ref="A35:C35"/>
    <mergeCell ref="A37:K37"/>
    <mergeCell ref="A38:K38"/>
    <mergeCell ref="A39:C39"/>
    <mergeCell ref="A43:C43"/>
    <mergeCell ref="A45:C45"/>
    <mergeCell ref="A46:C46"/>
    <mergeCell ref="A51:C51"/>
    <mergeCell ref="A52:C52"/>
    <mergeCell ref="A58:C58"/>
    <mergeCell ref="A33:C33"/>
    <mergeCell ref="A10:C10"/>
    <mergeCell ref="A17:C17"/>
    <mergeCell ref="A21:C21"/>
    <mergeCell ref="A22:C22"/>
    <mergeCell ref="A23:C23"/>
    <mergeCell ref="A25:C25"/>
    <mergeCell ref="A26:C26"/>
    <mergeCell ref="A27:C27"/>
    <mergeCell ref="A28:C28"/>
    <mergeCell ref="A29:C29"/>
    <mergeCell ref="A30:C30"/>
    <mergeCell ref="A8:C8"/>
    <mergeCell ref="A1:J1"/>
    <mergeCell ref="A3:C3"/>
    <mergeCell ref="A4:K4"/>
    <mergeCell ref="A5:C5"/>
    <mergeCell ref="A6:C6"/>
  </mergeCells>
  <pageMargins left="1.1023622047244095" right="0.31496062992125984" top="0.55118110236220474" bottom="0.55118110236220474" header="0.31496062992125984" footer="0.31496062992125984"/>
  <pageSetup paperSize="9" scale="7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Дод 1</vt:lpstr>
      <vt:lpstr>дод 2</vt:lpstr>
      <vt:lpstr>дод 3 </vt:lpstr>
      <vt:lpstr>дод 4</vt:lpstr>
      <vt:lpstr>Дод 5</vt:lpstr>
      <vt:lpstr>дод 6 </vt:lpstr>
      <vt:lpstr>дод7</vt:lpstr>
      <vt:lpstr>2020</vt:lpstr>
      <vt:lpstr>'дод 2'!Заголовки_для_печати</vt:lpstr>
      <vt:lpstr>'дод 3 '!Заголовки_для_печати</vt:lpstr>
      <vt:lpstr>'дод 6 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2021-01-25T08:39:13Z</cp:lastPrinted>
  <dcterms:created xsi:type="dcterms:W3CDTF">2020-12-30T10:03:27Z</dcterms:created>
  <dcterms:modified xsi:type="dcterms:W3CDTF">2021-01-25T08:41:42Z</dcterms:modified>
</cp:coreProperties>
</file>